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 windowWidth="13455" windowHeight="8880" activeTab="0"/>
  </bookViews>
  <sheets>
    <sheet name="Solid Flame 1" sheetId="1" r:id="rId1"/>
    <sheet name="Solid Flame 2" sheetId="2" r:id="rId2"/>
  </sheets>
  <definedNames>
    <definedName name="_xlnm.Print_Area" localSheetId="0">'Solid Flame 1'!$A$7:$M$232</definedName>
    <definedName name="_xlnm.Print_Area" localSheetId="1">'Solid Flame 2'!$A$6:$K$234</definedName>
  </definedNames>
  <calcPr fullCalcOnLoad="1"/>
</workbook>
</file>

<file path=xl/comments1.xml><?xml version="1.0" encoding="utf-8"?>
<comments xmlns="http://schemas.openxmlformats.org/spreadsheetml/2006/main">
  <authors>
    <author>usnrc</author>
  </authors>
  <commentList>
    <comment ref="F27" authorId="0">
      <text>
        <r>
          <rPr>
            <b/>
            <sz val="8"/>
            <rFont val="Tahoma"/>
            <family val="2"/>
          </rPr>
          <t>This default value (9.81) is the most appropriate value for the majority of analyses.  You may change this value for your specific application.  If you change this value please ensure that it is appropriate.</t>
        </r>
      </text>
    </comment>
  </commentList>
</comments>
</file>

<file path=xl/comments2.xml><?xml version="1.0" encoding="utf-8"?>
<comments xmlns="http://schemas.openxmlformats.org/spreadsheetml/2006/main">
  <authors>
    <author>usnrc</author>
  </authors>
  <commentList>
    <comment ref="F29" authorId="0">
      <text>
        <r>
          <rPr>
            <b/>
            <sz val="8"/>
            <rFont val="Tahoma"/>
            <family val="2"/>
          </rPr>
          <t>This default value (9.81)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<sst xmlns="http://schemas.openxmlformats.org/spreadsheetml/2006/main" count="547" uniqueCount="285">
  <si>
    <t>INPUT PARAMETERS</t>
  </si>
  <si>
    <t>m</t>
  </si>
  <si>
    <t>kW</t>
  </si>
  <si>
    <t>Where</t>
  </si>
  <si>
    <t xml:space="preserve"> </t>
  </si>
  <si>
    <t>Mass Burning Rate of Fuel (m")</t>
  </si>
  <si>
    <t>kJ/kg</t>
  </si>
  <si>
    <t>Fuel</t>
  </si>
  <si>
    <t>Mass Burning Rate</t>
  </si>
  <si>
    <t>Methanol</t>
  </si>
  <si>
    <t>Ethanol</t>
  </si>
  <si>
    <t>Butane</t>
  </si>
  <si>
    <t>Benzene</t>
  </si>
  <si>
    <t>Hexane</t>
  </si>
  <si>
    <t>Heptane</t>
  </si>
  <si>
    <t>Xylene</t>
  </si>
  <si>
    <t>Acetone</t>
  </si>
  <si>
    <t>Dioxane</t>
  </si>
  <si>
    <t>Diethy Ether</t>
  </si>
  <si>
    <t>Benzine</t>
  </si>
  <si>
    <t>Gasoline</t>
  </si>
  <si>
    <t>Kerosine</t>
  </si>
  <si>
    <t>JP-4</t>
  </si>
  <si>
    <t>JP-5</t>
  </si>
  <si>
    <t>Transformer Oil, Hydrocarbon</t>
  </si>
  <si>
    <t>Fuel Oil, Heavy</t>
  </si>
  <si>
    <t>Crude Oil</t>
  </si>
  <si>
    <t>Heat Release Rate Calculation</t>
  </si>
  <si>
    <t xml:space="preserve">Q = </t>
  </si>
  <si>
    <t>Pool Fire Flame Height Calculation</t>
  </si>
  <si>
    <t>Distance from Center of the Pool Fire to Edge of the Target Calculation</t>
  </si>
  <si>
    <t>q" =</t>
  </si>
  <si>
    <t>SOLID FLAME RADIATION MODEL</t>
  </si>
  <si>
    <t xml:space="preserve">E = </t>
  </si>
  <si>
    <t>Diesel</t>
  </si>
  <si>
    <t>Lube Oil</t>
  </si>
  <si>
    <t>Pool Fire Diameter Calculation</t>
  </si>
  <si>
    <t>D =</t>
  </si>
  <si>
    <r>
      <t>Effective Heat of Combustion of Fuel (</t>
    </r>
    <r>
      <rPr>
        <sz val="10"/>
        <color indexed="10"/>
        <rFont val="Symbol"/>
        <family val="1"/>
      </rPr>
      <t>D</t>
    </r>
    <r>
      <rPr>
        <sz val="10"/>
        <color indexed="10"/>
        <rFont val="Arial"/>
        <family val="2"/>
      </rPr>
      <t>H</t>
    </r>
    <r>
      <rPr>
        <vertAlign val="subscript"/>
        <sz val="10"/>
        <color indexed="10"/>
        <rFont val="Arial"/>
        <family val="2"/>
      </rPr>
      <t>c,eff</t>
    </r>
    <r>
      <rPr>
        <sz val="10"/>
        <color indexed="10"/>
        <rFont val="Arial"/>
        <family val="2"/>
      </rPr>
      <t>)</t>
    </r>
  </si>
  <si>
    <t>THERMAL PROPERTIES DATA</t>
  </si>
  <si>
    <t>ft</t>
  </si>
  <si>
    <t>Distance between Fire and Target (L)</t>
  </si>
  <si>
    <r>
      <t>Fuel Area or Dike Area (A</t>
    </r>
    <r>
      <rPr>
        <vertAlign val="subscript"/>
        <sz val="10"/>
        <color indexed="10"/>
        <rFont val="Arial"/>
        <family val="2"/>
      </rPr>
      <t>dike</t>
    </r>
    <r>
      <rPr>
        <sz val="10"/>
        <color indexed="10"/>
        <rFont val="Arial"/>
        <family val="2"/>
      </rPr>
      <t>)</t>
    </r>
  </si>
  <si>
    <t>Douglas Fir Plywood</t>
  </si>
  <si>
    <t xml:space="preserve">r = </t>
  </si>
  <si>
    <t>D/2</t>
  </si>
  <si>
    <t>b = R/r =</t>
  </si>
  <si>
    <t>degree</t>
  </si>
  <si>
    <t>Pool Fire Radius Calculation</t>
  </si>
  <si>
    <t>m/sec</t>
  </si>
  <si>
    <t>Gravitational Acceleration (g)</t>
  </si>
  <si>
    <t>ft/min</t>
  </si>
  <si>
    <t xml:space="preserve">u* = </t>
  </si>
  <si>
    <t>Rad</t>
  </si>
  <si>
    <t xml:space="preserve">for u* ≤ 1 </t>
  </si>
  <si>
    <t xml:space="preserve">for u* ≥ 1  </t>
  </si>
  <si>
    <t>q=</t>
  </si>
  <si>
    <r>
      <t>Wind Speed or Velocity (u</t>
    </r>
    <r>
      <rPr>
        <vertAlign val="subscript"/>
        <sz val="10"/>
        <color indexed="10"/>
        <rFont val="Arial"/>
        <family val="2"/>
      </rPr>
      <t>w</t>
    </r>
    <r>
      <rPr>
        <sz val="10"/>
        <color indexed="10"/>
        <rFont val="Arial"/>
        <family val="2"/>
      </rPr>
      <t>)</t>
    </r>
  </si>
  <si>
    <t>ESTIMATING RADIATIVE HEAT FLUX TO A TARGET FUEL IN PRESENCE OF WIND</t>
  </si>
  <si>
    <t>View Factor Calculation in Presence of Wind</t>
  </si>
  <si>
    <t>Nondimensional Wind Velocity Calculation</t>
  </si>
  <si>
    <t>b = R/r</t>
  </si>
  <si>
    <t xml:space="preserve">C = </t>
  </si>
  <si>
    <t>b =</t>
  </si>
  <si>
    <t>R/r</t>
  </si>
  <si>
    <t xml:space="preserve">b = R/r = </t>
  </si>
  <si>
    <r>
      <t>F</t>
    </r>
    <r>
      <rPr>
        <b/>
        <vertAlign val="subscript"/>
        <sz val="9"/>
        <color indexed="53"/>
        <rFont val="Arial"/>
        <family val="2"/>
      </rPr>
      <t>1-&gt;2</t>
    </r>
    <r>
      <rPr>
        <b/>
        <sz val="9"/>
        <color indexed="53"/>
        <rFont val="Arial"/>
        <family val="2"/>
      </rPr>
      <t>,</t>
    </r>
    <r>
      <rPr>
        <b/>
        <vertAlign val="subscript"/>
        <sz val="9"/>
        <color indexed="53"/>
        <rFont val="Arial"/>
        <family val="2"/>
      </rPr>
      <t>V1</t>
    </r>
  </si>
  <si>
    <r>
      <t>F</t>
    </r>
    <r>
      <rPr>
        <b/>
        <vertAlign val="subscript"/>
        <sz val="9"/>
        <color indexed="53"/>
        <rFont val="Arial"/>
        <family val="2"/>
      </rPr>
      <t>1-&gt;2</t>
    </r>
    <r>
      <rPr>
        <b/>
        <sz val="9"/>
        <color indexed="53"/>
        <rFont val="Arial"/>
        <family val="2"/>
      </rPr>
      <t>,</t>
    </r>
    <r>
      <rPr>
        <b/>
        <vertAlign val="subscript"/>
        <sz val="9"/>
        <color indexed="53"/>
        <rFont val="Arial"/>
        <family val="2"/>
      </rPr>
      <t>V2</t>
    </r>
  </si>
  <si>
    <t>SOLID FLAME RADIATION MODEL IN PRESENCE OF WIND</t>
  </si>
  <si>
    <t>Flame Emissive Power Calculation</t>
  </si>
  <si>
    <r>
      <t>F</t>
    </r>
    <r>
      <rPr>
        <b/>
        <vertAlign val="subscript"/>
        <sz val="9"/>
        <color indexed="53"/>
        <rFont val="Arial"/>
        <family val="2"/>
      </rPr>
      <t>1-&gt;2,H</t>
    </r>
  </si>
  <si>
    <r>
      <t>F</t>
    </r>
    <r>
      <rPr>
        <b/>
        <vertAlign val="subscript"/>
        <sz val="9"/>
        <color indexed="53"/>
        <rFont val="Arial"/>
        <family val="2"/>
      </rPr>
      <t>1-&gt;2,V</t>
    </r>
  </si>
  <si>
    <r>
      <t>F</t>
    </r>
    <r>
      <rPr>
        <vertAlign val="subscript"/>
        <sz val="9"/>
        <color indexed="53"/>
        <rFont val="Arial"/>
        <family val="2"/>
      </rPr>
      <t>V7</t>
    </r>
  </si>
  <si>
    <t>Heat of Combustion</t>
  </si>
  <si>
    <t>Flame Tilt or Angle of Deflection Calculation</t>
  </si>
  <si>
    <t>Select Fuel Type</t>
  </si>
  <si>
    <t>q =</t>
  </si>
  <si>
    <r>
      <t>Vertical Distance of Target from Ground Level (H</t>
    </r>
    <r>
      <rPr>
        <vertAlign val="subscript"/>
        <sz val="10"/>
        <color indexed="10"/>
        <rFont val="Arial"/>
        <family val="2"/>
      </rPr>
      <t xml:space="preserve">1 </t>
    </r>
    <r>
      <rPr>
        <sz val="10"/>
        <color indexed="10"/>
        <rFont val="Arial"/>
        <family val="2"/>
      </rPr>
      <t>= H</t>
    </r>
    <r>
      <rPr>
        <vertAlign val="subscript"/>
        <sz val="10"/>
        <color indexed="10"/>
        <rFont val="Arial"/>
        <family val="2"/>
      </rPr>
      <t>f1</t>
    </r>
    <r>
      <rPr>
        <sz val="10"/>
        <color indexed="10"/>
        <rFont val="Arial"/>
        <family val="2"/>
      </rPr>
      <t xml:space="preserve">) </t>
    </r>
  </si>
  <si>
    <r>
      <t>m" (kg/m</t>
    </r>
    <r>
      <rPr>
        <vertAlign val="superscript"/>
        <sz val="10"/>
        <color indexed="12"/>
        <rFont val="Arial"/>
        <family val="2"/>
      </rPr>
      <t>2</t>
    </r>
    <r>
      <rPr>
        <sz val="10"/>
        <color indexed="12"/>
        <rFont val="Arial"/>
        <family val="2"/>
      </rPr>
      <t>-sec)</t>
    </r>
  </si>
  <si>
    <r>
      <t xml:space="preserve">   D</t>
    </r>
    <r>
      <rPr>
        <sz val="10"/>
        <color indexed="12"/>
        <rFont val="Arial"/>
        <family val="2"/>
      </rPr>
      <t>H</t>
    </r>
    <r>
      <rPr>
        <vertAlign val="subscript"/>
        <sz val="10"/>
        <color indexed="12"/>
        <rFont val="Arial"/>
        <family val="2"/>
      </rPr>
      <t>c,eff</t>
    </r>
    <r>
      <rPr>
        <sz val="10"/>
        <color indexed="12"/>
        <rFont val="Arial"/>
        <family val="2"/>
      </rPr>
      <t xml:space="preserve"> (kJ/kg)</t>
    </r>
  </si>
  <si>
    <r>
      <t>D</t>
    </r>
    <r>
      <rPr>
        <sz val="10"/>
        <color indexed="12"/>
        <rFont val="Arial"/>
        <family val="2"/>
      </rPr>
      <t>H</t>
    </r>
    <r>
      <rPr>
        <vertAlign val="subscript"/>
        <sz val="10"/>
        <color indexed="12"/>
        <rFont val="Arial"/>
        <family val="2"/>
      </rPr>
      <t>c,eff</t>
    </r>
    <r>
      <rPr>
        <sz val="10"/>
        <color indexed="12"/>
        <rFont val="Arial"/>
        <family val="2"/>
      </rPr>
      <t xml:space="preserve"> (kJ/kg)</t>
    </r>
  </si>
  <si>
    <t>Prepared by:</t>
  </si>
  <si>
    <t>Date</t>
  </si>
  <si>
    <t>Checked by:</t>
  </si>
  <si>
    <r>
      <t>Scroll</t>
    </r>
    <r>
      <rPr>
        <b/>
        <sz val="10"/>
        <color indexed="48"/>
        <rFont val="Arial"/>
        <family val="2"/>
      </rPr>
      <t xml:space="preserve"> to desired fuel type then</t>
    </r>
  </si>
  <si>
    <r>
      <t>Click</t>
    </r>
    <r>
      <rPr>
        <sz val="11"/>
        <color indexed="48"/>
        <rFont val="Arial"/>
        <family val="2"/>
      </rPr>
      <t xml:space="preserve"> on selection</t>
    </r>
  </si>
  <si>
    <r>
      <t>k</t>
    </r>
    <r>
      <rPr>
        <sz val="10"/>
        <color indexed="12"/>
        <rFont val="Symbol"/>
        <family val="1"/>
      </rPr>
      <t>b (</t>
    </r>
    <r>
      <rPr>
        <sz val="10"/>
        <color indexed="12"/>
        <rFont val="Arial"/>
        <family val="2"/>
      </rPr>
      <t>m</t>
    </r>
    <r>
      <rPr>
        <vertAlign val="superscript"/>
        <sz val="10"/>
        <color indexed="12"/>
        <rFont val="Symbol"/>
        <family val="1"/>
      </rPr>
      <t>-1</t>
    </r>
    <r>
      <rPr>
        <sz val="10"/>
        <color indexed="12"/>
        <rFont val="Symbol"/>
        <family val="1"/>
      </rPr>
      <t>)</t>
    </r>
  </si>
  <si>
    <t>561 Silicon Transformer Fluid</t>
  </si>
  <si>
    <r>
      <t>Scroll</t>
    </r>
    <r>
      <rPr>
        <b/>
        <sz val="10"/>
        <color indexed="48"/>
        <rFont val="Arial"/>
        <family val="2"/>
      </rPr>
      <t xml:space="preserve"> to desired fuel type then </t>
    </r>
  </si>
  <si>
    <r>
      <t xml:space="preserve">Reference:  </t>
    </r>
    <r>
      <rPr>
        <i/>
        <sz val="8"/>
        <color indexed="10"/>
        <rFont val="Arial"/>
        <family val="2"/>
      </rPr>
      <t>SFPE Handbook of Fire Protection Engineering, 3</t>
    </r>
    <r>
      <rPr>
        <i/>
        <vertAlign val="superscript"/>
        <sz val="8"/>
        <color indexed="10"/>
        <rFont val="Arial"/>
        <family val="2"/>
      </rPr>
      <t>rd</t>
    </r>
    <r>
      <rPr>
        <i/>
        <sz val="8"/>
        <color indexed="10"/>
        <rFont val="Arial"/>
        <family val="2"/>
      </rPr>
      <t xml:space="preserve"> Edition, 1995, Page 3-276</t>
    </r>
    <r>
      <rPr>
        <sz val="8"/>
        <color indexed="10"/>
        <rFont val="Arial"/>
        <family val="2"/>
      </rPr>
      <t>.</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</si>
  <si>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t>
    </r>
    <r>
      <rPr>
        <i/>
        <sz val="8"/>
        <color indexed="10"/>
        <rFont val="Arial"/>
        <family val="2"/>
      </rPr>
      <t>Page 3-26.</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</si>
  <si>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t>
    </r>
    <r>
      <rPr>
        <i/>
        <sz val="8"/>
        <color indexed="10"/>
        <rFont val="Arial"/>
        <family val="2"/>
      </rPr>
      <t xml:space="preserve"> Page 3-26.</t>
    </r>
  </si>
  <si>
    <r>
      <t>Reference:  SFPE Handbook of Fire Protection Engineering, 3</t>
    </r>
    <r>
      <rPr>
        <i/>
        <vertAlign val="superscript"/>
        <sz val="8"/>
        <color indexed="10"/>
        <rFont val="Arial"/>
        <family val="2"/>
      </rPr>
      <t>rd</t>
    </r>
    <r>
      <rPr>
        <i/>
        <sz val="8"/>
        <color indexed="10"/>
        <rFont val="Arial"/>
        <family val="2"/>
      </rPr>
      <t xml:space="preserve"> Edition, 1995, Page 3-272.</t>
    </r>
  </si>
  <si>
    <t>Parameters in YELLOW CELLS are Entered by the User.</t>
  </si>
  <si>
    <t>Calculate</t>
  </si>
  <si>
    <t>Revision Log</t>
  </si>
  <si>
    <t xml:space="preserve">                                      Description of Revision</t>
  </si>
  <si>
    <t>1805.0</t>
  </si>
  <si>
    <t>User Specified Value</t>
  </si>
  <si>
    <t>Enter Value</t>
  </si>
  <si>
    <r>
      <t>Ambient Air Temperature (T</t>
    </r>
    <r>
      <rPr>
        <vertAlign val="subscript"/>
        <sz val="10"/>
        <color indexed="10"/>
        <rFont val="Arial"/>
        <family val="2"/>
      </rPr>
      <t>a</t>
    </r>
    <r>
      <rPr>
        <sz val="10"/>
        <color indexed="10"/>
        <rFont val="Arial"/>
        <family val="2"/>
      </rPr>
      <t>)</t>
    </r>
  </si>
  <si>
    <t>°F</t>
  </si>
  <si>
    <t>°C</t>
  </si>
  <si>
    <t>K</t>
  </si>
  <si>
    <r>
      <t>Ambient Air Density (</t>
    </r>
    <r>
      <rPr>
        <sz val="10"/>
        <color indexed="10"/>
        <rFont val="Symbol"/>
        <family val="1"/>
      </rPr>
      <t>r</t>
    </r>
    <r>
      <rPr>
        <vertAlign val="subscript"/>
        <sz val="10"/>
        <color indexed="10"/>
        <rFont val="Arial"/>
        <family val="2"/>
      </rPr>
      <t>a</t>
    </r>
    <r>
      <rPr>
        <sz val="10"/>
        <color indexed="10"/>
        <rFont val="Arial"/>
        <family val="2"/>
      </rPr>
      <t>)</t>
    </r>
  </si>
  <si>
    <r>
      <t>Note:  Air density will automatically correct with Ambient Air Temperature (T</t>
    </r>
    <r>
      <rPr>
        <vertAlign val="subscript"/>
        <sz val="10"/>
        <color indexed="48"/>
        <rFont val="Arial"/>
        <family val="2"/>
      </rPr>
      <t>a</t>
    </r>
    <r>
      <rPr>
        <sz val="10"/>
        <color indexed="48"/>
        <rFont val="Arial"/>
        <family val="2"/>
      </rPr>
      <t>) Input</t>
    </r>
  </si>
  <si>
    <t xml:space="preserve">r = D/2 </t>
  </si>
  <si>
    <t xml:space="preserve">Where </t>
  </si>
  <si>
    <r>
      <t>Empirical Constant (k</t>
    </r>
    <r>
      <rPr>
        <sz val="10"/>
        <color indexed="10"/>
        <rFont val="Symbol"/>
        <family val="1"/>
      </rPr>
      <t>b</t>
    </r>
    <r>
      <rPr>
        <sz val="10"/>
        <color indexed="10"/>
        <rFont val="Arial"/>
        <family val="2"/>
      </rPr>
      <t>)</t>
    </r>
  </si>
  <si>
    <t>Empirical Constant</t>
  </si>
  <si>
    <t>Original issue with final text.</t>
  </si>
  <si>
    <t>Version 1805.1</t>
  </si>
  <si>
    <t>1805.1</t>
  </si>
  <si>
    <r>
      <t>m</t>
    </r>
    <r>
      <rPr>
        <vertAlign val="superscript"/>
        <sz val="8"/>
        <color indexed="9"/>
        <rFont val="Arial"/>
        <family val="2"/>
      </rPr>
      <t>2</t>
    </r>
  </si>
  <si>
    <t>(English Units)</t>
  </si>
  <si>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</si>
  <si>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</si>
  <si>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</si>
  <si>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</si>
  <si>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</si>
  <si>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t>CHAPTER 5</t>
  </si>
  <si>
    <t>ESTIMATING RADIANT HEAT FLUX FROM FIRE TO A TARGET FUEL</t>
  </si>
  <si>
    <r>
      <t>m</t>
    </r>
    <r>
      <rPr>
        <vertAlign val="superscript"/>
        <sz val="8"/>
        <color indexed="9"/>
        <rFont val="Arial"/>
        <family val="2"/>
      </rPr>
      <t>2</t>
    </r>
  </si>
  <si>
    <t>Answer</t>
  </si>
  <si>
    <r>
      <t>kW/m</t>
    </r>
    <r>
      <rPr>
        <b/>
        <vertAlign val="superscript"/>
        <sz val="18"/>
        <rFont val="Arial"/>
        <family val="2"/>
      </rPr>
      <t>2</t>
    </r>
  </si>
  <si>
    <r>
      <t>Btu/ft</t>
    </r>
    <r>
      <rPr>
        <b/>
        <vertAlign val="superscript"/>
        <sz val="18"/>
        <rFont val="Arial"/>
        <family val="2"/>
      </rPr>
      <t>2</t>
    </r>
    <r>
      <rPr>
        <b/>
        <sz val="18"/>
        <rFont val="Arial"/>
        <family val="2"/>
      </rPr>
      <t>-sec</t>
    </r>
  </si>
  <si>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</si>
  <si>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</si>
  <si>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</si>
  <si>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</si>
  <si>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</si>
  <si>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t>BURNING RATE DATA FOR FUELS</t>
  </si>
  <si>
    <t>E =</t>
  </si>
  <si>
    <r>
      <t>F</t>
    </r>
    <r>
      <rPr>
        <vertAlign val="subscript"/>
        <sz val="10"/>
        <color indexed="57"/>
        <rFont val="Arial"/>
        <family val="2"/>
      </rPr>
      <t>1-&gt;2</t>
    </r>
    <r>
      <rPr>
        <sz val="10"/>
        <color indexed="57"/>
        <rFont val="Arial"/>
        <family val="2"/>
      </rPr>
      <t xml:space="preserve"> =</t>
    </r>
  </si>
  <si>
    <r>
      <t>q" = EF</t>
    </r>
    <r>
      <rPr>
        <b/>
        <vertAlign val="subscript"/>
        <sz val="18"/>
        <color indexed="57"/>
        <rFont val="Arial"/>
        <family val="2"/>
      </rPr>
      <t>1-&gt;2</t>
    </r>
  </si>
  <si>
    <r>
      <t>A</t>
    </r>
    <r>
      <rPr>
        <b/>
        <vertAlign val="subscript"/>
        <sz val="16"/>
        <color indexed="57"/>
        <rFont val="Arial"/>
        <family val="2"/>
      </rPr>
      <t>dike</t>
    </r>
    <r>
      <rPr>
        <b/>
        <sz val="16"/>
        <color indexed="57"/>
        <rFont val="Arial"/>
        <family val="2"/>
      </rPr>
      <t xml:space="preserve"> =</t>
    </r>
    <r>
      <rPr>
        <b/>
        <sz val="16"/>
        <color indexed="57"/>
        <rFont val="Symbol"/>
        <family val="1"/>
      </rPr>
      <t xml:space="preserve"> p</t>
    </r>
    <r>
      <rPr>
        <b/>
        <sz val="16"/>
        <color indexed="57"/>
        <rFont val="Arial"/>
        <family val="2"/>
      </rPr>
      <t>D</t>
    </r>
    <r>
      <rPr>
        <b/>
        <vertAlign val="superscript"/>
        <sz val="16"/>
        <color indexed="57"/>
        <rFont val="Arial"/>
        <family val="2"/>
      </rPr>
      <t>2</t>
    </r>
    <r>
      <rPr>
        <b/>
        <sz val="16"/>
        <color indexed="57"/>
        <rFont val="Arial"/>
        <family val="2"/>
      </rPr>
      <t>/4</t>
    </r>
  </si>
  <si>
    <r>
      <t>D = √(4 A</t>
    </r>
    <r>
      <rPr>
        <b/>
        <vertAlign val="subscript"/>
        <sz val="16"/>
        <color indexed="57"/>
        <rFont val="Arial"/>
        <family val="2"/>
      </rPr>
      <t>dike</t>
    </r>
    <r>
      <rPr>
        <b/>
        <sz val="16"/>
        <color indexed="57"/>
        <rFont val="Arial"/>
        <family val="2"/>
      </rPr>
      <t>/</t>
    </r>
    <r>
      <rPr>
        <b/>
        <sz val="16"/>
        <color indexed="57"/>
        <rFont val="Symbol"/>
        <family val="1"/>
      </rPr>
      <t>p</t>
    </r>
    <r>
      <rPr>
        <b/>
        <sz val="16"/>
        <color indexed="57"/>
        <rFont val="Arial"/>
        <family val="2"/>
      </rPr>
      <t>)</t>
    </r>
  </si>
  <si>
    <r>
      <t xml:space="preserve"> surface area of pool fire (m</t>
    </r>
    <r>
      <rPr>
        <vertAlign val="superscript"/>
        <sz val="10"/>
        <color indexed="57"/>
        <rFont val="Arial"/>
        <family val="2"/>
      </rPr>
      <t>2</t>
    </r>
    <r>
      <rPr>
        <sz val="10"/>
        <color indexed="57"/>
        <rFont val="Arial"/>
        <family val="2"/>
      </rPr>
      <t xml:space="preserve">)  </t>
    </r>
  </si>
  <si>
    <t>Adike =</t>
  </si>
  <si>
    <r>
      <t>A</t>
    </r>
    <r>
      <rPr>
        <vertAlign val="subscript"/>
        <sz val="10"/>
        <color indexed="57"/>
        <rFont val="Arial"/>
        <family val="2"/>
      </rPr>
      <t>dike</t>
    </r>
    <r>
      <rPr>
        <sz val="10"/>
        <color indexed="57"/>
        <rFont val="Arial"/>
        <family val="2"/>
      </rPr>
      <t xml:space="preserve"> =</t>
    </r>
  </si>
  <si>
    <t>r =</t>
  </si>
  <si>
    <t xml:space="preserve"> pool fire diameter (m)</t>
  </si>
  <si>
    <r>
      <t>surface area of pool fire (m</t>
    </r>
    <r>
      <rPr>
        <vertAlign val="superscript"/>
        <sz val="10"/>
        <color indexed="57"/>
        <rFont val="Arial"/>
        <family val="2"/>
      </rPr>
      <t>2</t>
    </r>
    <r>
      <rPr>
        <sz val="10"/>
        <color indexed="57"/>
        <rFont val="Arial"/>
        <family val="2"/>
      </rPr>
      <t xml:space="preserve">)  </t>
    </r>
  </si>
  <si>
    <r>
      <t>incident radiative heat flux on the target (kW/m</t>
    </r>
    <r>
      <rPr>
        <vertAlign val="superscript"/>
        <sz val="10"/>
        <color indexed="57"/>
        <rFont val="Arial"/>
        <family val="2"/>
      </rPr>
      <t>2</t>
    </r>
    <r>
      <rPr>
        <sz val="10"/>
        <color indexed="57"/>
        <rFont val="Arial"/>
        <family val="2"/>
      </rPr>
      <t>)</t>
    </r>
  </si>
  <si>
    <r>
      <t>emissive power of the pool fire flame (kW/m</t>
    </r>
    <r>
      <rPr>
        <vertAlign val="superscript"/>
        <sz val="10"/>
        <color indexed="57"/>
        <rFont val="Arial"/>
        <family val="2"/>
      </rPr>
      <t>2</t>
    </r>
    <r>
      <rPr>
        <sz val="10"/>
        <color indexed="57"/>
        <rFont val="Arial"/>
        <family val="2"/>
      </rPr>
      <t>)</t>
    </r>
  </si>
  <si>
    <t>view factor between target and the flame in presence of wind</t>
  </si>
  <si>
    <r>
      <t>E = 58 (10</t>
    </r>
    <r>
      <rPr>
        <b/>
        <vertAlign val="superscript"/>
        <sz val="16"/>
        <color indexed="57"/>
        <rFont val="Arial"/>
        <family val="2"/>
      </rPr>
      <t>-0.00823 D</t>
    </r>
    <r>
      <rPr>
        <b/>
        <sz val="16"/>
        <color indexed="57"/>
        <rFont val="Arial"/>
        <family val="2"/>
      </rPr>
      <t>)</t>
    </r>
  </si>
  <si>
    <t>pool fire radius (m)</t>
  </si>
  <si>
    <t>pool fire diameter (m)</t>
  </si>
  <si>
    <t>diameter of the pool fire (m)</t>
  </si>
  <si>
    <r>
      <t>kW/m</t>
    </r>
    <r>
      <rPr>
        <b/>
        <vertAlign val="superscript"/>
        <sz val="16"/>
        <color indexed="57"/>
        <rFont val="Arial"/>
        <family val="2"/>
      </rPr>
      <t>2</t>
    </r>
  </si>
  <si>
    <r>
      <t xml:space="preserve">p </t>
    </r>
    <r>
      <rPr>
        <b/>
        <sz val="10"/>
        <color indexed="57"/>
        <rFont val="Arial"/>
        <family val="2"/>
      </rPr>
      <t>F</t>
    </r>
    <r>
      <rPr>
        <b/>
        <vertAlign val="subscript"/>
        <sz val="10"/>
        <color indexed="57"/>
        <rFont val="Arial"/>
        <family val="2"/>
      </rPr>
      <t>1-&gt;2,H</t>
    </r>
    <r>
      <rPr>
        <b/>
        <sz val="10"/>
        <color indexed="57"/>
        <rFont val="Arial"/>
        <family val="2"/>
      </rPr>
      <t xml:space="preserve"> = </t>
    </r>
  </si>
  <si>
    <r>
      <t xml:space="preserve">p </t>
    </r>
    <r>
      <rPr>
        <b/>
        <sz val="10"/>
        <color indexed="57"/>
        <rFont val="Arial"/>
        <family val="2"/>
      </rPr>
      <t>F</t>
    </r>
    <r>
      <rPr>
        <b/>
        <vertAlign val="subscript"/>
        <sz val="10"/>
        <color indexed="57"/>
        <rFont val="Arial"/>
        <family val="2"/>
      </rPr>
      <t>1-&gt;2,V</t>
    </r>
    <r>
      <rPr>
        <b/>
        <sz val="10"/>
        <color indexed="57"/>
        <rFont val="Arial"/>
        <family val="2"/>
      </rPr>
      <t xml:space="preserve"> = </t>
    </r>
  </si>
  <si>
    <r>
      <t>(a Cos</t>
    </r>
    <r>
      <rPr>
        <b/>
        <sz val="10"/>
        <color indexed="57"/>
        <rFont val="Symbol"/>
        <family val="1"/>
      </rPr>
      <t>q</t>
    </r>
    <r>
      <rPr>
        <b/>
        <sz val="10"/>
        <color indexed="57"/>
        <rFont val="Arial"/>
        <family val="2"/>
      </rPr>
      <t>/(b - a Sin</t>
    </r>
    <r>
      <rPr>
        <b/>
        <sz val="10"/>
        <color indexed="57"/>
        <rFont val="Symbol"/>
        <family val="1"/>
      </rPr>
      <t>q</t>
    </r>
    <r>
      <rPr>
        <b/>
        <sz val="10"/>
        <color indexed="57"/>
        <rFont val="Arial"/>
        <family val="2"/>
      </rPr>
      <t>)) (a</t>
    </r>
    <r>
      <rPr>
        <b/>
        <vertAlign val="superscript"/>
        <sz val="10"/>
        <color indexed="57"/>
        <rFont val="Arial"/>
        <family val="2"/>
      </rPr>
      <t>2</t>
    </r>
    <r>
      <rPr>
        <b/>
        <sz val="10"/>
        <color indexed="57"/>
        <rFont val="Arial"/>
        <family val="2"/>
      </rPr>
      <t xml:space="preserve"> + (b + 1)</t>
    </r>
    <r>
      <rPr>
        <b/>
        <vertAlign val="superscript"/>
        <sz val="10"/>
        <color indexed="57"/>
        <rFont val="Arial"/>
        <family val="2"/>
      </rPr>
      <t>2</t>
    </r>
    <r>
      <rPr>
        <b/>
        <sz val="10"/>
        <color indexed="57"/>
        <rFont val="Arial"/>
        <family val="2"/>
      </rPr>
      <t xml:space="preserve"> - 2b (1 + a Sin</t>
    </r>
    <r>
      <rPr>
        <b/>
        <sz val="10"/>
        <color indexed="57"/>
        <rFont val="Symbol"/>
        <family val="1"/>
      </rPr>
      <t>q</t>
    </r>
    <r>
      <rPr>
        <b/>
        <sz val="10"/>
        <color indexed="57"/>
        <rFont val="Arial"/>
        <family val="2"/>
      </rPr>
      <t>))/ (AB)</t>
    </r>
    <r>
      <rPr>
        <b/>
        <vertAlign val="superscript"/>
        <sz val="10"/>
        <color indexed="57"/>
        <rFont val="Arial"/>
        <family val="2"/>
      </rPr>
      <t>0.5</t>
    </r>
    <r>
      <rPr>
        <b/>
        <sz val="10"/>
        <color indexed="57"/>
        <rFont val="Arial"/>
        <family val="2"/>
      </rPr>
      <t xml:space="preserve"> (tan</t>
    </r>
    <r>
      <rPr>
        <b/>
        <vertAlign val="superscript"/>
        <sz val="10"/>
        <color indexed="57"/>
        <rFont val="Arial"/>
        <family val="2"/>
      </rPr>
      <t>-1</t>
    </r>
    <r>
      <rPr>
        <b/>
        <sz val="10"/>
        <color indexed="57"/>
        <rFont val="Arial"/>
        <family val="2"/>
      </rPr>
      <t xml:space="preserve"> (A/B)</t>
    </r>
    <r>
      <rPr>
        <b/>
        <vertAlign val="superscript"/>
        <sz val="10"/>
        <color indexed="57"/>
        <rFont val="Arial"/>
        <family val="2"/>
      </rPr>
      <t>0.5</t>
    </r>
    <r>
      <rPr>
        <b/>
        <sz val="10"/>
        <color indexed="57"/>
        <rFont val="Arial"/>
        <family val="2"/>
      </rPr>
      <t xml:space="preserve"> ((b - 1)/(b + 1))</t>
    </r>
    <r>
      <rPr>
        <b/>
        <vertAlign val="superscript"/>
        <sz val="10"/>
        <color indexed="57"/>
        <rFont val="Arial"/>
        <family val="2"/>
      </rPr>
      <t>0.5</t>
    </r>
    <r>
      <rPr>
        <b/>
        <sz val="10"/>
        <color indexed="57"/>
        <rFont val="Arial"/>
        <family val="2"/>
      </rPr>
      <t>+                                     Cos</t>
    </r>
    <r>
      <rPr>
        <b/>
        <sz val="10"/>
        <color indexed="57"/>
        <rFont val="Symbol"/>
        <family val="1"/>
      </rPr>
      <t>q</t>
    </r>
    <r>
      <rPr>
        <b/>
        <sz val="10"/>
        <color indexed="57"/>
        <rFont val="Arial"/>
        <family val="2"/>
      </rPr>
      <t>/(C)</t>
    </r>
    <r>
      <rPr>
        <b/>
        <vertAlign val="superscript"/>
        <sz val="10"/>
        <color indexed="57"/>
        <rFont val="Arial"/>
        <family val="2"/>
      </rPr>
      <t>0.5</t>
    </r>
    <r>
      <rPr>
        <b/>
        <sz val="10"/>
        <color indexed="57"/>
        <rFont val="Arial"/>
        <family val="2"/>
      </rPr>
      <t>((tan</t>
    </r>
    <r>
      <rPr>
        <b/>
        <vertAlign val="superscript"/>
        <sz val="10"/>
        <color indexed="57"/>
        <rFont val="Arial"/>
        <family val="2"/>
      </rPr>
      <t>-1</t>
    </r>
    <r>
      <rPr>
        <b/>
        <sz val="10"/>
        <color indexed="57"/>
        <rFont val="Arial"/>
        <family val="2"/>
      </rPr>
      <t xml:space="preserve"> (ab-(b</t>
    </r>
    <r>
      <rPr>
        <b/>
        <vertAlign val="superscript"/>
        <sz val="10"/>
        <color indexed="57"/>
        <rFont val="Arial"/>
        <family val="2"/>
      </rPr>
      <t>2</t>
    </r>
    <r>
      <rPr>
        <b/>
        <sz val="10"/>
        <color indexed="57"/>
        <rFont val="Arial"/>
        <family val="2"/>
      </rPr>
      <t>-1) Sin</t>
    </r>
    <r>
      <rPr>
        <b/>
        <sz val="10"/>
        <color indexed="57"/>
        <rFont val="Symbol"/>
        <family val="1"/>
      </rPr>
      <t>q</t>
    </r>
    <r>
      <rPr>
        <b/>
        <sz val="10"/>
        <color indexed="57"/>
        <rFont val="Arial"/>
        <family val="2"/>
      </rPr>
      <t>)/((b</t>
    </r>
    <r>
      <rPr>
        <b/>
        <vertAlign val="superscript"/>
        <sz val="10"/>
        <color indexed="57"/>
        <rFont val="Arial"/>
        <family val="2"/>
      </rPr>
      <t>2</t>
    </r>
    <r>
      <rPr>
        <b/>
        <sz val="10"/>
        <color indexed="57"/>
        <rFont val="Arial"/>
        <family val="2"/>
      </rPr>
      <t>-1) (C))</t>
    </r>
    <r>
      <rPr>
        <b/>
        <vertAlign val="superscript"/>
        <sz val="10"/>
        <color indexed="57"/>
        <rFont val="Arial"/>
        <family val="2"/>
      </rPr>
      <t>0.5</t>
    </r>
    <r>
      <rPr>
        <b/>
        <sz val="10"/>
        <color indexed="57"/>
        <rFont val="Arial"/>
        <family val="2"/>
      </rPr>
      <t>+ tan</t>
    </r>
    <r>
      <rPr>
        <b/>
        <vertAlign val="superscript"/>
        <sz val="10"/>
        <color indexed="57"/>
        <rFont val="Arial"/>
        <family val="2"/>
      </rPr>
      <t>-1</t>
    </r>
    <r>
      <rPr>
        <b/>
        <sz val="10"/>
        <color indexed="57"/>
        <rFont val="Arial"/>
        <family val="2"/>
      </rPr>
      <t xml:space="preserve"> (b</t>
    </r>
    <r>
      <rPr>
        <b/>
        <vertAlign val="superscript"/>
        <sz val="10"/>
        <color indexed="57"/>
        <rFont val="Arial"/>
        <family val="2"/>
      </rPr>
      <t>2</t>
    </r>
    <r>
      <rPr>
        <b/>
        <sz val="10"/>
        <color indexed="57"/>
        <rFont val="Arial"/>
        <family val="2"/>
      </rPr>
      <t>-1) Sin</t>
    </r>
    <r>
      <rPr>
        <b/>
        <sz val="10"/>
        <color indexed="57"/>
        <rFont val="Symbol"/>
        <family val="1"/>
      </rPr>
      <t>q</t>
    </r>
    <r>
      <rPr>
        <b/>
        <sz val="10"/>
        <color indexed="57"/>
        <rFont val="Arial"/>
        <family val="2"/>
      </rPr>
      <t>/((b</t>
    </r>
    <r>
      <rPr>
        <b/>
        <vertAlign val="superscript"/>
        <sz val="10"/>
        <color indexed="57"/>
        <rFont val="Arial"/>
        <family val="2"/>
      </rPr>
      <t>2</t>
    </r>
    <r>
      <rPr>
        <b/>
        <sz val="10"/>
        <color indexed="57"/>
        <rFont val="Arial"/>
        <family val="2"/>
      </rPr>
      <t>-1)</t>
    </r>
    <r>
      <rPr>
        <b/>
        <vertAlign val="superscript"/>
        <sz val="10"/>
        <color indexed="57"/>
        <rFont val="Arial"/>
        <family val="2"/>
      </rPr>
      <t>0.5</t>
    </r>
    <r>
      <rPr>
        <b/>
        <sz val="10"/>
        <color indexed="57"/>
        <rFont val="Arial"/>
        <family val="2"/>
      </rPr>
      <t xml:space="preserve"> (C)</t>
    </r>
    <r>
      <rPr>
        <b/>
        <vertAlign val="superscript"/>
        <sz val="10"/>
        <color indexed="57"/>
        <rFont val="Arial"/>
        <family val="2"/>
      </rPr>
      <t>0.5</t>
    </r>
    <r>
      <rPr>
        <b/>
        <sz val="10"/>
        <color indexed="57"/>
        <rFont val="Arial"/>
        <family val="2"/>
      </rPr>
      <t>)))-(aCos</t>
    </r>
    <r>
      <rPr>
        <b/>
        <sz val="10"/>
        <color indexed="57"/>
        <rFont val="Symbol"/>
        <family val="1"/>
      </rPr>
      <t>q</t>
    </r>
    <r>
      <rPr>
        <b/>
        <sz val="10"/>
        <color indexed="57"/>
        <rFont val="Arial"/>
        <family val="2"/>
      </rPr>
      <t>)/(b-a Sin</t>
    </r>
    <r>
      <rPr>
        <b/>
        <sz val="10"/>
        <color indexed="57"/>
        <rFont val="Symbol"/>
        <family val="1"/>
      </rPr>
      <t>q</t>
    </r>
    <r>
      <rPr>
        <b/>
        <sz val="10"/>
        <color indexed="57"/>
        <rFont val="Arial"/>
        <family val="2"/>
      </rPr>
      <t>)(tan</t>
    </r>
    <r>
      <rPr>
        <b/>
        <vertAlign val="superscript"/>
        <sz val="10"/>
        <color indexed="57"/>
        <rFont val="Arial"/>
        <family val="2"/>
      </rPr>
      <t>-1</t>
    </r>
    <r>
      <rPr>
        <b/>
        <sz val="10"/>
        <color indexed="57"/>
        <rFont val="Arial"/>
        <family val="2"/>
      </rPr>
      <t>(b-1/b + 1)</t>
    </r>
    <r>
      <rPr>
        <b/>
        <vertAlign val="superscript"/>
        <sz val="10"/>
        <color indexed="57"/>
        <rFont val="Arial"/>
        <family val="2"/>
      </rPr>
      <t>0.5</t>
    </r>
  </si>
  <si>
    <r>
      <t>a = H</t>
    </r>
    <r>
      <rPr>
        <b/>
        <vertAlign val="subscript"/>
        <sz val="10"/>
        <color indexed="57"/>
        <rFont val="Arial"/>
        <family val="2"/>
      </rPr>
      <t>f</t>
    </r>
    <r>
      <rPr>
        <b/>
        <sz val="10"/>
        <color indexed="57"/>
        <rFont val="Arial"/>
        <family val="2"/>
      </rPr>
      <t>/r</t>
    </r>
  </si>
  <si>
    <r>
      <t>A = a</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+1)</t>
    </r>
    <r>
      <rPr>
        <b/>
        <vertAlign val="superscript"/>
        <sz val="10"/>
        <color indexed="57"/>
        <rFont val="Arial"/>
        <family val="2"/>
      </rPr>
      <t>2</t>
    </r>
    <r>
      <rPr>
        <b/>
        <sz val="10"/>
        <color indexed="57"/>
        <rFont val="Arial"/>
        <family val="2"/>
      </rPr>
      <t xml:space="preserve"> - 2a (b + 1) sin</t>
    </r>
    <r>
      <rPr>
        <b/>
        <sz val="10"/>
        <color indexed="57"/>
        <rFont val="Symbol"/>
        <family val="1"/>
      </rPr>
      <t>q</t>
    </r>
  </si>
  <si>
    <r>
      <t>B = a</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- 1)</t>
    </r>
    <r>
      <rPr>
        <b/>
        <vertAlign val="superscript"/>
        <sz val="10"/>
        <color indexed="57"/>
        <rFont val="Arial"/>
        <family val="2"/>
      </rPr>
      <t>2</t>
    </r>
    <r>
      <rPr>
        <b/>
        <sz val="10"/>
        <color indexed="57"/>
        <rFont val="Arial"/>
        <family val="2"/>
      </rPr>
      <t xml:space="preserve"> - 2a (b - 1) sin</t>
    </r>
    <r>
      <rPr>
        <b/>
        <sz val="10"/>
        <color indexed="57"/>
        <rFont val="Symbol"/>
        <family val="1"/>
      </rPr>
      <t>q</t>
    </r>
  </si>
  <si>
    <r>
      <t>C = 1 + (b</t>
    </r>
    <r>
      <rPr>
        <b/>
        <vertAlign val="superscript"/>
        <sz val="10"/>
        <color indexed="57"/>
        <rFont val="Arial"/>
        <family val="2"/>
      </rPr>
      <t>2</t>
    </r>
    <r>
      <rPr>
        <b/>
        <sz val="10"/>
        <color indexed="57"/>
        <rFont val="Arial"/>
        <family val="2"/>
      </rPr>
      <t xml:space="preserve"> - 1) Cos</t>
    </r>
    <r>
      <rPr>
        <b/>
        <vertAlign val="superscript"/>
        <sz val="10"/>
        <color indexed="57"/>
        <rFont val="Arial"/>
        <family val="2"/>
      </rPr>
      <t>2</t>
    </r>
    <r>
      <rPr>
        <b/>
        <sz val="10"/>
        <color indexed="57"/>
        <rFont val="Symbol"/>
        <family val="1"/>
      </rPr>
      <t>q</t>
    </r>
  </si>
  <si>
    <r>
      <t>F</t>
    </r>
    <r>
      <rPr>
        <b/>
        <vertAlign val="subscript"/>
        <sz val="10"/>
        <color indexed="57"/>
        <rFont val="Arial"/>
        <family val="2"/>
      </rPr>
      <t>1-&gt;2,max</t>
    </r>
    <r>
      <rPr>
        <b/>
        <sz val="10"/>
        <color indexed="57"/>
        <rFont val="Arial"/>
        <family val="2"/>
      </rPr>
      <t xml:space="preserve"> = √(F</t>
    </r>
    <r>
      <rPr>
        <b/>
        <vertAlign val="superscript"/>
        <sz val="10"/>
        <color indexed="57"/>
        <rFont val="Arial"/>
        <family val="2"/>
      </rPr>
      <t>2</t>
    </r>
    <r>
      <rPr>
        <b/>
        <vertAlign val="subscript"/>
        <sz val="10"/>
        <color indexed="57"/>
        <rFont val="Arial"/>
        <family val="2"/>
      </rPr>
      <t>1-&gt;2,H</t>
    </r>
    <r>
      <rPr>
        <b/>
        <sz val="10"/>
        <color indexed="57"/>
        <rFont val="Arial"/>
        <family val="2"/>
      </rPr>
      <t xml:space="preserve"> + F</t>
    </r>
    <r>
      <rPr>
        <b/>
        <vertAlign val="superscript"/>
        <sz val="10"/>
        <color indexed="57"/>
        <rFont val="Arial"/>
        <family val="2"/>
      </rPr>
      <t>2</t>
    </r>
    <r>
      <rPr>
        <b/>
        <vertAlign val="subscript"/>
        <sz val="10"/>
        <color indexed="57"/>
        <rFont val="Arial"/>
        <family val="2"/>
      </rPr>
      <t>1-&gt;2,V</t>
    </r>
    <r>
      <rPr>
        <b/>
        <sz val="10"/>
        <color indexed="57"/>
        <rFont val="Arial"/>
        <family val="2"/>
      </rPr>
      <t>)</t>
    </r>
  </si>
  <si>
    <t>R =</t>
  </si>
  <si>
    <r>
      <t>F</t>
    </r>
    <r>
      <rPr>
        <vertAlign val="subscript"/>
        <sz val="10"/>
        <color indexed="57"/>
        <rFont val="Arial"/>
        <family val="2"/>
      </rPr>
      <t>1-&gt;2,H</t>
    </r>
    <r>
      <rPr>
        <sz val="10"/>
        <color indexed="57"/>
        <rFont val="Arial"/>
        <family val="2"/>
      </rPr>
      <t xml:space="preserve"> =</t>
    </r>
  </si>
  <si>
    <r>
      <t>F</t>
    </r>
    <r>
      <rPr>
        <vertAlign val="subscript"/>
        <sz val="10"/>
        <color indexed="57"/>
        <rFont val="Arial"/>
        <family val="2"/>
      </rPr>
      <t>1-&gt;2,V</t>
    </r>
    <r>
      <rPr>
        <sz val="10"/>
        <color indexed="57"/>
        <rFont val="Arial"/>
        <family val="2"/>
      </rPr>
      <t xml:space="preserve"> =</t>
    </r>
  </si>
  <si>
    <r>
      <t>F</t>
    </r>
    <r>
      <rPr>
        <vertAlign val="subscript"/>
        <sz val="10"/>
        <color indexed="57"/>
        <rFont val="Arial"/>
        <family val="2"/>
      </rPr>
      <t>1-&gt;2,max</t>
    </r>
    <r>
      <rPr>
        <sz val="10"/>
        <color indexed="57"/>
        <rFont val="Arial"/>
        <family val="2"/>
      </rPr>
      <t xml:space="preserve"> =</t>
    </r>
  </si>
  <si>
    <r>
      <t>H</t>
    </r>
    <r>
      <rPr>
        <vertAlign val="subscript"/>
        <sz val="10"/>
        <color indexed="57"/>
        <rFont val="Arial"/>
        <family val="2"/>
      </rPr>
      <t>f</t>
    </r>
    <r>
      <rPr>
        <sz val="10"/>
        <color indexed="57"/>
        <rFont val="Arial"/>
        <family val="2"/>
      </rPr>
      <t xml:space="preserve"> =</t>
    </r>
  </si>
  <si>
    <r>
      <rPr>
        <sz val="10"/>
        <color indexed="57"/>
        <rFont val="Symbol"/>
        <family val="1"/>
      </rPr>
      <t>q</t>
    </r>
    <r>
      <rPr>
        <sz val="10"/>
        <color indexed="57"/>
        <rFont val="Arial"/>
        <family val="2"/>
      </rPr>
      <t xml:space="preserve"> =</t>
    </r>
  </si>
  <si>
    <t xml:space="preserve">horizontal view factor </t>
  </si>
  <si>
    <t xml:space="preserve">vertical view factor </t>
  </si>
  <si>
    <t>maximum view factor</t>
  </si>
  <si>
    <t>distance from center of the pool fire to edge of the target (m)</t>
  </si>
  <si>
    <t>height  of the pool fire flame (m)</t>
  </si>
  <si>
    <t>flame tilt or angle of deflection (radians)</t>
  </si>
  <si>
    <t xml:space="preserve">R = L+r </t>
  </si>
  <si>
    <t>R=</t>
  </si>
  <si>
    <t>Q =</t>
  </si>
  <si>
    <t>m" =</t>
  </si>
  <si>
    <t>DHc =</t>
  </si>
  <si>
    <t>kb =</t>
  </si>
  <si>
    <r>
      <t>k</t>
    </r>
    <r>
      <rPr>
        <sz val="10"/>
        <color indexed="57"/>
        <rFont val="Symbol"/>
        <family val="1"/>
      </rPr>
      <t>b</t>
    </r>
    <r>
      <rPr>
        <sz val="10"/>
        <color indexed="57"/>
        <rFont val="Arial"/>
        <family val="2"/>
      </rPr>
      <t xml:space="preserve"> =</t>
    </r>
  </si>
  <si>
    <r>
      <rPr>
        <sz val="10"/>
        <color indexed="57"/>
        <rFont val="Symbol"/>
        <family val="1"/>
      </rPr>
      <t>D</t>
    </r>
    <r>
      <rPr>
        <sz val="10"/>
        <color indexed="57"/>
        <rFont val="Arial"/>
        <family val="2"/>
      </rPr>
      <t>H</t>
    </r>
    <r>
      <rPr>
        <vertAlign val="subscript"/>
        <sz val="10"/>
        <color indexed="57"/>
        <rFont val="Arial"/>
        <family val="2"/>
      </rPr>
      <t>c</t>
    </r>
    <r>
      <rPr>
        <sz val="10"/>
        <color indexed="57"/>
        <rFont val="Arial"/>
        <family val="2"/>
      </rPr>
      <t xml:space="preserve"> =</t>
    </r>
  </si>
  <si>
    <t>pool fire heat release rate (kW)</t>
  </si>
  <si>
    <r>
      <t>mass burning rate of fuel per unit surface area (kg/m</t>
    </r>
    <r>
      <rPr>
        <vertAlign val="superscript"/>
        <sz val="10"/>
        <color indexed="57"/>
        <rFont val="Arial"/>
        <family val="2"/>
      </rPr>
      <t>2</t>
    </r>
    <r>
      <rPr>
        <sz val="10"/>
        <color indexed="57"/>
        <rFont val="Arial"/>
        <family val="2"/>
      </rPr>
      <t>-sec)</t>
    </r>
  </si>
  <si>
    <t>effective heat of combustion of fuel (kJ/kg)</t>
  </si>
  <si>
    <r>
      <t>surface area of pool fire (area involved in vaporization) (m</t>
    </r>
    <r>
      <rPr>
        <vertAlign val="superscript"/>
        <sz val="10"/>
        <color indexed="57"/>
        <rFont val="Arial"/>
        <family val="2"/>
      </rPr>
      <t>2</t>
    </r>
    <r>
      <rPr>
        <sz val="10"/>
        <color indexed="57"/>
        <rFont val="Arial"/>
        <family val="2"/>
      </rPr>
      <t>)</t>
    </r>
  </si>
  <si>
    <r>
      <t>empirical constant (m</t>
    </r>
    <r>
      <rPr>
        <vertAlign val="superscript"/>
        <sz val="10"/>
        <color indexed="57"/>
        <rFont val="Arial"/>
        <family val="2"/>
      </rPr>
      <t>-1</t>
    </r>
    <r>
      <rPr>
        <sz val="10"/>
        <color indexed="57"/>
        <rFont val="Arial"/>
        <family val="2"/>
      </rPr>
      <t>)</t>
    </r>
  </si>
  <si>
    <t>diameter of pool fire (diameter involved in vaporization, circular pool is assumed) (m)</t>
  </si>
  <si>
    <r>
      <t>Q = m"</t>
    </r>
    <r>
      <rPr>
        <b/>
        <sz val="16"/>
        <color indexed="57"/>
        <rFont val="Symbol"/>
        <family val="1"/>
      </rPr>
      <t>D</t>
    </r>
    <r>
      <rPr>
        <b/>
        <sz val="16"/>
        <color indexed="57"/>
        <rFont val="Arial"/>
        <family val="2"/>
      </rPr>
      <t>H</t>
    </r>
    <r>
      <rPr>
        <b/>
        <vertAlign val="subscript"/>
        <sz val="16"/>
        <color indexed="57"/>
        <rFont val="Arial"/>
        <family val="2"/>
      </rPr>
      <t xml:space="preserve">c,eff </t>
    </r>
    <r>
      <rPr>
        <b/>
        <sz val="16"/>
        <color indexed="57"/>
        <rFont val="Arial"/>
        <family val="2"/>
      </rPr>
      <t>(1 - e</t>
    </r>
    <r>
      <rPr>
        <b/>
        <vertAlign val="superscript"/>
        <sz val="16"/>
        <color indexed="57"/>
        <rFont val="Arial"/>
        <family val="2"/>
      </rPr>
      <t>-k</t>
    </r>
    <r>
      <rPr>
        <b/>
        <vertAlign val="superscript"/>
        <sz val="16"/>
        <color indexed="57"/>
        <rFont val="Symbol"/>
        <family val="1"/>
      </rPr>
      <t xml:space="preserve">b </t>
    </r>
    <r>
      <rPr>
        <b/>
        <vertAlign val="superscript"/>
        <sz val="16"/>
        <color indexed="57"/>
        <rFont val="Arial"/>
        <family val="2"/>
      </rPr>
      <t>D</t>
    </r>
    <r>
      <rPr>
        <b/>
        <sz val="16"/>
        <color indexed="57"/>
        <rFont val="Arial"/>
        <family val="2"/>
      </rPr>
      <t>) A</t>
    </r>
    <r>
      <rPr>
        <b/>
        <vertAlign val="subscript"/>
        <sz val="16"/>
        <color indexed="57"/>
        <rFont val="Arial"/>
        <family val="2"/>
      </rPr>
      <t>dike</t>
    </r>
  </si>
  <si>
    <t xml:space="preserve"> nondimensional wind velocity</t>
  </si>
  <si>
    <r>
      <t xml:space="preserve"> mass burning rate of fuel (kg/m</t>
    </r>
    <r>
      <rPr>
        <vertAlign val="superscript"/>
        <sz val="10"/>
        <color indexed="57"/>
        <rFont val="Arial"/>
        <family val="2"/>
      </rPr>
      <t>2</t>
    </r>
    <r>
      <rPr>
        <sz val="10"/>
        <color indexed="57"/>
        <rFont val="Arial"/>
        <family val="2"/>
      </rPr>
      <t>-sec)</t>
    </r>
  </si>
  <si>
    <r>
      <rPr>
        <sz val="10"/>
        <color indexed="57"/>
        <rFont val="Arial"/>
        <family val="2"/>
      </rPr>
      <t xml:space="preserve"> ambient air density (kg/m</t>
    </r>
    <r>
      <rPr>
        <vertAlign val="superscript"/>
        <sz val="10"/>
        <color indexed="57"/>
        <rFont val="Arial"/>
        <family val="2"/>
      </rPr>
      <t>3</t>
    </r>
    <r>
      <rPr>
        <sz val="10"/>
        <color indexed="57"/>
        <rFont val="Arial"/>
        <family val="2"/>
      </rPr>
      <t>)</t>
    </r>
  </si>
  <si>
    <r>
      <t xml:space="preserve"> gravitational acceleration (m/sec</t>
    </r>
    <r>
      <rPr>
        <vertAlign val="superscript"/>
        <sz val="10"/>
        <color indexed="57"/>
        <rFont val="Arial"/>
        <family val="2"/>
      </rPr>
      <t>2</t>
    </r>
    <r>
      <rPr>
        <sz val="10"/>
        <color indexed="57"/>
        <rFont val="Arial"/>
        <family val="2"/>
      </rPr>
      <t>)</t>
    </r>
  </si>
  <si>
    <t>g =</t>
  </si>
  <si>
    <t>u* =</t>
  </si>
  <si>
    <r>
      <t>H</t>
    </r>
    <r>
      <rPr>
        <vertAlign val="subscript"/>
        <sz val="10"/>
        <color indexed="57"/>
        <rFont val="Arial"/>
        <family val="2"/>
      </rPr>
      <t xml:space="preserve">f </t>
    </r>
    <r>
      <rPr>
        <sz val="10"/>
        <color indexed="57"/>
        <rFont val="Arial"/>
        <family val="2"/>
      </rPr>
      <t>=</t>
    </r>
  </si>
  <si>
    <r>
      <t>r</t>
    </r>
    <r>
      <rPr>
        <sz val="10"/>
        <color indexed="57"/>
        <rFont val="Arial"/>
        <family val="2"/>
      </rPr>
      <t>a</t>
    </r>
    <r>
      <rPr>
        <sz val="10"/>
        <color indexed="57"/>
        <rFont val="Symbol"/>
        <family val="1"/>
      </rPr>
      <t xml:space="preserve"> =</t>
    </r>
  </si>
  <si>
    <r>
      <t>H</t>
    </r>
    <r>
      <rPr>
        <b/>
        <vertAlign val="subscript"/>
        <sz val="16"/>
        <color indexed="57"/>
        <rFont val="Arial"/>
        <family val="2"/>
      </rPr>
      <t xml:space="preserve">f </t>
    </r>
    <r>
      <rPr>
        <b/>
        <sz val="16"/>
        <color indexed="57"/>
        <rFont val="Arial"/>
        <family val="2"/>
      </rPr>
      <t>=</t>
    </r>
  </si>
  <si>
    <t xml:space="preserve"> wind velocity (m/sec)</t>
  </si>
  <si>
    <r>
      <rPr>
        <sz val="10"/>
        <color indexed="57"/>
        <rFont val="Arial"/>
        <family val="2"/>
      </rPr>
      <t>ambient air density (kg/m</t>
    </r>
    <r>
      <rPr>
        <vertAlign val="superscript"/>
        <sz val="10"/>
        <color indexed="57"/>
        <rFont val="Arial"/>
        <family val="2"/>
      </rPr>
      <t>3</t>
    </r>
    <r>
      <rPr>
        <sz val="10"/>
        <color indexed="57"/>
        <rFont val="Arial"/>
        <family val="2"/>
      </rPr>
      <t>)</t>
    </r>
  </si>
  <si>
    <t>L =</t>
  </si>
  <si>
    <t>Distance between fire and target</t>
  </si>
  <si>
    <r>
      <t>u* = u</t>
    </r>
    <r>
      <rPr>
        <b/>
        <vertAlign val="subscript"/>
        <sz val="16"/>
        <color indexed="57"/>
        <rFont val="Arial"/>
        <family val="2"/>
      </rPr>
      <t>w</t>
    </r>
    <r>
      <rPr>
        <b/>
        <sz val="16"/>
        <color indexed="57"/>
        <rFont val="Arial"/>
        <family val="2"/>
      </rPr>
      <t>/(g m" D/</t>
    </r>
    <r>
      <rPr>
        <b/>
        <sz val="16"/>
        <color indexed="57"/>
        <rFont val="Symbol"/>
        <family val="1"/>
      </rPr>
      <t>r</t>
    </r>
    <r>
      <rPr>
        <b/>
        <vertAlign val="subscript"/>
        <sz val="16"/>
        <color indexed="57"/>
        <rFont val="Arial"/>
        <family val="2"/>
      </rPr>
      <t>a</t>
    </r>
    <r>
      <rPr>
        <b/>
        <sz val="16"/>
        <color indexed="57"/>
        <rFont val="Arial"/>
        <family val="2"/>
      </rPr>
      <t>)</t>
    </r>
    <r>
      <rPr>
        <b/>
        <vertAlign val="superscript"/>
        <sz val="16"/>
        <color indexed="57"/>
        <rFont val="Arial"/>
        <family val="2"/>
      </rPr>
      <t>1/3</t>
    </r>
  </si>
  <si>
    <r>
      <t xml:space="preserve">COS </t>
    </r>
    <r>
      <rPr>
        <b/>
        <sz val="10"/>
        <color indexed="57"/>
        <rFont val="Symbol"/>
        <family val="1"/>
      </rPr>
      <t>q</t>
    </r>
    <r>
      <rPr>
        <b/>
        <sz val="10"/>
        <color indexed="57"/>
        <rFont val="Arial"/>
        <family val="2"/>
      </rPr>
      <t xml:space="preserve"> = 1    </t>
    </r>
  </si>
  <si>
    <r>
      <t xml:space="preserve">COS </t>
    </r>
    <r>
      <rPr>
        <b/>
        <sz val="10"/>
        <color indexed="57"/>
        <rFont val="Symbol"/>
        <family val="1"/>
      </rPr>
      <t>q</t>
    </r>
    <r>
      <rPr>
        <b/>
        <sz val="10"/>
        <color indexed="57"/>
        <rFont val="Arial"/>
        <family val="2"/>
      </rPr>
      <t xml:space="preserve"> = 1 / √(u*)   </t>
    </r>
  </si>
  <si>
    <r>
      <t>a = H</t>
    </r>
    <r>
      <rPr>
        <b/>
        <vertAlign val="subscript"/>
        <sz val="10"/>
        <color indexed="57"/>
        <rFont val="Arial"/>
        <family val="2"/>
      </rPr>
      <t>f</t>
    </r>
    <r>
      <rPr>
        <b/>
        <sz val="10"/>
        <color indexed="57"/>
        <rFont val="Arial"/>
        <family val="2"/>
      </rPr>
      <t>/r =</t>
    </r>
  </si>
  <si>
    <r>
      <t>A = a</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+1)</t>
    </r>
    <r>
      <rPr>
        <b/>
        <vertAlign val="superscript"/>
        <sz val="10"/>
        <color indexed="57"/>
        <rFont val="Arial"/>
        <family val="2"/>
      </rPr>
      <t>2</t>
    </r>
    <r>
      <rPr>
        <b/>
        <sz val="10"/>
        <color indexed="57"/>
        <rFont val="Arial"/>
        <family val="2"/>
      </rPr>
      <t xml:space="preserve"> - 2a (b + 1) sin</t>
    </r>
    <r>
      <rPr>
        <b/>
        <sz val="10"/>
        <color indexed="57"/>
        <rFont val="Symbol"/>
        <family val="1"/>
      </rPr>
      <t>q</t>
    </r>
    <r>
      <rPr>
        <b/>
        <sz val="10"/>
        <color indexed="57"/>
        <rFont val="Arial"/>
        <family val="2"/>
      </rPr>
      <t xml:space="preserve"> =</t>
    </r>
  </si>
  <si>
    <r>
      <t>B = a</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- 1)</t>
    </r>
    <r>
      <rPr>
        <b/>
        <vertAlign val="superscript"/>
        <sz val="10"/>
        <color indexed="57"/>
        <rFont val="Arial"/>
        <family val="2"/>
      </rPr>
      <t>2</t>
    </r>
    <r>
      <rPr>
        <b/>
        <sz val="10"/>
        <color indexed="57"/>
        <rFont val="Arial"/>
        <family val="2"/>
      </rPr>
      <t xml:space="preserve"> - 2a (b - 1) sin</t>
    </r>
    <r>
      <rPr>
        <b/>
        <sz val="10"/>
        <color indexed="57"/>
        <rFont val="Symbol"/>
        <family val="1"/>
      </rPr>
      <t>q</t>
    </r>
    <r>
      <rPr>
        <b/>
        <sz val="10"/>
        <color indexed="57"/>
        <rFont val="Arial"/>
        <family val="2"/>
      </rPr>
      <t xml:space="preserve"> =</t>
    </r>
  </si>
  <si>
    <r>
      <t>C = 1 + (b</t>
    </r>
    <r>
      <rPr>
        <b/>
        <vertAlign val="superscript"/>
        <sz val="10"/>
        <color indexed="57"/>
        <rFont val="Arial"/>
        <family val="2"/>
      </rPr>
      <t>2</t>
    </r>
    <r>
      <rPr>
        <b/>
        <sz val="10"/>
        <color indexed="57"/>
        <rFont val="Arial"/>
        <family val="2"/>
      </rPr>
      <t xml:space="preserve"> - 1) Cos</t>
    </r>
    <r>
      <rPr>
        <b/>
        <vertAlign val="superscript"/>
        <sz val="10"/>
        <color indexed="57"/>
        <rFont val="Arial"/>
        <family val="2"/>
      </rPr>
      <t>2</t>
    </r>
    <r>
      <rPr>
        <b/>
        <sz val="10"/>
        <color indexed="57"/>
        <rFont val="Symbol"/>
        <family val="1"/>
      </rPr>
      <t>q</t>
    </r>
    <r>
      <rPr>
        <b/>
        <sz val="10"/>
        <color indexed="57"/>
        <rFont val="Arial"/>
        <family val="2"/>
      </rPr>
      <t xml:space="preserve"> =</t>
    </r>
  </si>
  <si>
    <r>
      <t>F</t>
    </r>
    <r>
      <rPr>
        <b/>
        <vertAlign val="subscript"/>
        <sz val="10"/>
        <color indexed="57"/>
        <rFont val="Arial"/>
        <family val="2"/>
      </rPr>
      <t>H1</t>
    </r>
  </si>
  <si>
    <r>
      <t>F</t>
    </r>
    <r>
      <rPr>
        <b/>
        <vertAlign val="subscript"/>
        <sz val="10"/>
        <color indexed="57"/>
        <rFont val="Arial"/>
        <family val="2"/>
      </rPr>
      <t>H2</t>
    </r>
  </si>
  <si>
    <r>
      <t>F</t>
    </r>
    <r>
      <rPr>
        <b/>
        <vertAlign val="subscript"/>
        <sz val="10"/>
        <color indexed="57"/>
        <rFont val="Arial"/>
        <family val="2"/>
      </rPr>
      <t>H3</t>
    </r>
  </si>
  <si>
    <r>
      <t>F</t>
    </r>
    <r>
      <rPr>
        <b/>
        <vertAlign val="subscript"/>
        <sz val="10"/>
        <color indexed="57"/>
        <rFont val="Arial"/>
        <family val="2"/>
      </rPr>
      <t>H4</t>
    </r>
  </si>
  <si>
    <r>
      <t>F</t>
    </r>
    <r>
      <rPr>
        <b/>
        <vertAlign val="subscript"/>
        <sz val="10"/>
        <color indexed="57"/>
        <rFont val="Arial"/>
        <family val="2"/>
      </rPr>
      <t>H5</t>
    </r>
  </si>
  <si>
    <r>
      <t>F</t>
    </r>
    <r>
      <rPr>
        <b/>
        <vertAlign val="subscript"/>
        <sz val="10"/>
        <color indexed="57"/>
        <rFont val="Arial"/>
        <family val="2"/>
      </rPr>
      <t>H6</t>
    </r>
  </si>
  <si>
    <r>
      <t>F</t>
    </r>
    <r>
      <rPr>
        <b/>
        <vertAlign val="subscript"/>
        <sz val="10"/>
        <color indexed="57"/>
        <rFont val="Arial"/>
        <family val="2"/>
      </rPr>
      <t xml:space="preserve">1-&gt;2,H </t>
    </r>
    <r>
      <rPr>
        <b/>
        <sz val="10"/>
        <color indexed="57"/>
        <rFont val="Arial"/>
        <family val="2"/>
      </rPr>
      <t>=</t>
    </r>
  </si>
  <si>
    <r>
      <t>F</t>
    </r>
    <r>
      <rPr>
        <b/>
        <vertAlign val="subscript"/>
        <sz val="10"/>
        <color indexed="57"/>
        <rFont val="Arial"/>
        <family val="2"/>
      </rPr>
      <t xml:space="preserve">1-&gt;2,V </t>
    </r>
    <r>
      <rPr>
        <b/>
        <sz val="10"/>
        <color indexed="57"/>
        <rFont val="Arial"/>
        <family val="2"/>
      </rPr>
      <t>=</t>
    </r>
  </si>
  <si>
    <r>
      <t>F</t>
    </r>
    <r>
      <rPr>
        <b/>
        <vertAlign val="subscript"/>
        <sz val="10"/>
        <color indexed="57"/>
        <rFont val="Arial"/>
        <family val="2"/>
      </rPr>
      <t>V1</t>
    </r>
  </si>
  <si>
    <r>
      <t>F</t>
    </r>
    <r>
      <rPr>
        <b/>
        <vertAlign val="subscript"/>
        <sz val="10"/>
        <color indexed="57"/>
        <rFont val="Arial"/>
        <family val="2"/>
      </rPr>
      <t>V2</t>
    </r>
  </si>
  <si>
    <r>
      <t>F</t>
    </r>
    <r>
      <rPr>
        <b/>
        <vertAlign val="subscript"/>
        <sz val="10"/>
        <color indexed="57"/>
        <rFont val="Arial"/>
        <family val="2"/>
      </rPr>
      <t>V3</t>
    </r>
  </si>
  <si>
    <r>
      <t>F</t>
    </r>
    <r>
      <rPr>
        <b/>
        <vertAlign val="subscript"/>
        <sz val="10"/>
        <color indexed="57"/>
        <rFont val="Arial"/>
        <family val="2"/>
      </rPr>
      <t>V4</t>
    </r>
  </si>
  <si>
    <r>
      <t>F</t>
    </r>
    <r>
      <rPr>
        <b/>
        <vertAlign val="subscript"/>
        <sz val="10"/>
        <color indexed="57"/>
        <rFont val="Arial"/>
        <family val="2"/>
      </rPr>
      <t>V5</t>
    </r>
  </si>
  <si>
    <r>
      <t>F</t>
    </r>
    <r>
      <rPr>
        <b/>
        <vertAlign val="subscript"/>
        <sz val="10"/>
        <color indexed="57"/>
        <rFont val="Arial"/>
        <family val="2"/>
      </rPr>
      <t>V6</t>
    </r>
  </si>
  <si>
    <r>
      <t>F</t>
    </r>
    <r>
      <rPr>
        <b/>
        <vertAlign val="subscript"/>
        <sz val="10"/>
        <color indexed="57"/>
        <rFont val="Arial"/>
        <family val="2"/>
      </rPr>
      <t>1-&gt;2, max</t>
    </r>
    <r>
      <rPr>
        <b/>
        <sz val="10"/>
        <color indexed="57"/>
        <rFont val="Arial"/>
        <family val="2"/>
      </rPr>
      <t xml:space="preserve"> = √(F</t>
    </r>
    <r>
      <rPr>
        <b/>
        <vertAlign val="superscript"/>
        <sz val="10"/>
        <color indexed="57"/>
        <rFont val="Arial"/>
        <family val="2"/>
      </rPr>
      <t>2</t>
    </r>
    <r>
      <rPr>
        <b/>
        <vertAlign val="subscript"/>
        <sz val="10"/>
        <color indexed="57"/>
        <rFont val="Arial"/>
        <family val="2"/>
      </rPr>
      <t>1-&gt;2,H</t>
    </r>
    <r>
      <rPr>
        <b/>
        <sz val="10"/>
        <color indexed="57"/>
        <rFont val="Arial"/>
        <family val="2"/>
      </rPr>
      <t xml:space="preserve"> + F</t>
    </r>
    <r>
      <rPr>
        <b/>
        <vertAlign val="superscript"/>
        <sz val="10"/>
        <color indexed="57"/>
        <rFont val="Arial"/>
        <family val="2"/>
      </rPr>
      <t>2</t>
    </r>
    <r>
      <rPr>
        <b/>
        <vertAlign val="subscript"/>
        <sz val="10"/>
        <color indexed="57"/>
        <rFont val="Arial"/>
        <family val="2"/>
      </rPr>
      <t>1-&gt;2,V</t>
    </r>
    <r>
      <rPr>
        <b/>
        <sz val="10"/>
        <color indexed="57"/>
        <rFont val="Arial"/>
        <family val="2"/>
      </rPr>
      <t>)</t>
    </r>
    <r>
      <rPr>
        <b/>
        <vertAlign val="superscript"/>
        <sz val="10"/>
        <color indexed="57"/>
        <rFont val="Arial"/>
        <family val="2"/>
      </rPr>
      <t xml:space="preserve"> </t>
    </r>
    <r>
      <rPr>
        <b/>
        <sz val="10"/>
        <color indexed="57"/>
        <rFont val="Arial"/>
        <family val="2"/>
      </rPr>
      <t>=</t>
    </r>
    <r>
      <rPr>
        <b/>
        <vertAlign val="superscript"/>
        <sz val="10"/>
        <color indexed="57"/>
        <rFont val="Arial"/>
        <family val="2"/>
      </rPr>
      <t xml:space="preserve"> </t>
    </r>
  </si>
  <si>
    <t xml:space="preserve">pool fire diameter (m) </t>
  </si>
  <si>
    <r>
      <t>u</t>
    </r>
    <r>
      <rPr>
        <vertAlign val="subscript"/>
        <sz val="10"/>
        <color indexed="57"/>
        <rFont val="Arial"/>
        <family val="2"/>
      </rPr>
      <t>w</t>
    </r>
    <r>
      <rPr>
        <sz val="10"/>
        <color indexed="57"/>
        <rFont val="Arial"/>
        <family val="2"/>
      </rPr>
      <t xml:space="preserve"> =</t>
    </r>
  </si>
  <si>
    <r>
      <rPr>
        <sz val="10"/>
        <color indexed="57"/>
        <rFont val="Symbol"/>
        <family val="1"/>
      </rPr>
      <t>r</t>
    </r>
    <r>
      <rPr>
        <sz val="10"/>
        <color indexed="57"/>
        <rFont val="Arial"/>
        <family val="2"/>
      </rPr>
      <t>a =</t>
    </r>
  </si>
  <si>
    <r>
      <t>F</t>
    </r>
    <r>
      <rPr>
        <vertAlign val="subscript"/>
        <sz val="10"/>
        <color indexed="57"/>
        <rFont val="Arial"/>
        <family val="2"/>
      </rPr>
      <t xml:space="preserve">1-&gt;2 </t>
    </r>
    <r>
      <rPr>
        <sz val="10"/>
        <color indexed="57"/>
        <rFont val="Arial"/>
        <family val="2"/>
      </rPr>
      <t>=</t>
    </r>
  </si>
  <si>
    <t xml:space="preserve"> pool fire diameter (m) </t>
  </si>
  <si>
    <r>
      <t>(kW/m</t>
    </r>
    <r>
      <rPr>
        <b/>
        <vertAlign val="superscript"/>
        <sz val="16"/>
        <color indexed="57"/>
        <rFont val="Arial"/>
        <family val="2"/>
      </rPr>
      <t>2</t>
    </r>
    <r>
      <rPr>
        <b/>
        <sz val="16"/>
        <color indexed="57"/>
        <rFont val="Arial"/>
        <family val="2"/>
      </rPr>
      <t>)</t>
    </r>
  </si>
  <si>
    <r>
      <t xml:space="preserve">p </t>
    </r>
    <r>
      <rPr>
        <b/>
        <sz val="10"/>
        <color indexed="57"/>
        <rFont val="Arial"/>
        <family val="2"/>
      </rPr>
      <t>F</t>
    </r>
    <r>
      <rPr>
        <b/>
        <vertAlign val="subscript"/>
        <sz val="10"/>
        <color indexed="57"/>
        <rFont val="Arial"/>
        <family val="2"/>
      </rPr>
      <t>1-&gt;2,V1</t>
    </r>
    <r>
      <rPr>
        <b/>
        <sz val="10"/>
        <color indexed="57"/>
        <rFont val="Arial"/>
        <family val="2"/>
      </rPr>
      <t xml:space="preserve"> = </t>
    </r>
  </si>
  <si>
    <r>
      <t xml:space="preserve">p </t>
    </r>
    <r>
      <rPr>
        <b/>
        <sz val="10"/>
        <color indexed="57"/>
        <rFont val="Arial"/>
        <family val="2"/>
      </rPr>
      <t>F</t>
    </r>
    <r>
      <rPr>
        <b/>
        <vertAlign val="subscript"/>
        <sz val="10"/>
        <color indexed="57"/>
        <rFont val="Arial"/>
        <family val="2"/>
      </rPr>
      <t>1-&gt;2,V2</t>
    </r>
    <r>
      <rPr>
        <b/>
        <sz val="10"/>
        <color indexed="57"/>
        <rFont val="Arial"/>
        <family val="2"/>
      </rPr>
      <t xml:space="preserve"> = </t>
    </r>
  </si>
  <si>
    <r>
      <t>A</t>
    </r>
    <r>
      <rPr>
        <b/>
        <vertAlign val="subscript"/>
        <sz val="10"/>
        <color indexed="57"/>
        <rFont val="Arial"/>
        <family val="2"/>
      </rPr>
      <t>1</t>
    </r>
    <r>
      <rPr>
        <b/>
        <sz val="10"/>
        <color indexed="57"/>
        <rFont val="Arial"/>
        <family val="2"/>
      </rPr>
      <t xml:space="preserve"> =</t>
    </r>
  </si>
  <si>
    <r>
      <t>a</t>
    </r>
    <r>
      <rPr>
        <b/>
        <vertAlign val="subscript"/>
        <sz val="10"/>
        <color indexed="57"/>
        <rFont val="Arial"/>
        <family val="2"/>
      </rPr>
      <t>1</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+1)</t>
    </r>
    <r>
      <rPr>
        <b/>
        <vertAlign val="superscript"/>
        <sz val="10"/>
        <color indexed="57"/>
        <rFont val="Arial"/>
        <family val="2"/>
      </rPr>
      <t>2</t>
    </r>
    <r>
      <rPr>
        <b/>
        <sz val="10"/>
        <color indexed="57"/>
        <rFont val="Arial"/>
        <family val="2"/>
      </rPr>
      <t xml:space="preserve"> - 2a</t>
    </r>
    <r>
      <rPr>
        <b/>
        <vertAlign val="subscript"/>
        <sz val="10"/>
        <color indexed="57"/>
        <rFont val="Arial"/>
        <family val="2"/>
      </rPr>
      <t>1</t>
    </r>
    <r>
      <rPr>
        <b/>
        <sz val="10"/>
        <color indexed="57"/>
        <rFont val="Arial"/>
        <family val="2"/>
      </rPr>
      <t xml:space="preserve"> (b + 1) sin</t>
    </r>
    <r>
      <rPr>
        <b/>
        <sz val="10"/>
        <color indexed="57"/>
        <rFont val="Symbol"/>
        <family val="1"/>
      </rPr>
      <t>q</t>
    </r>
  </si>
  <si>
    <r>
      <t>A</t>
    </r>
    <r>
      <rPr>
        <b/>
        <vertAlign val="subscript"/>
        <sz val="10"/>
        <color indexed="57"/>
        <rFont val="Arial"/>
        <family val="2"/>
      </rPr>
      <t>2</t>
    </r>
    <r>
      <rPr>
        <b/>
        <sz val="10"/>
        <color indexed="57"/>
        <rFont val="Arial"/>
        <family val="2"/>
      </rPr>
      <t xml:space="preserve"> =</t>
    </r>
  </si>
  <si>
    <r>
      <t>a</t>
    </r>
    <r>
      <rPr>
        <b/>
        <vertAlign val="subscript"/>
        <sz val="10"/>
        <color indexed="57"/>
        <rFont val="Arial"/>
        <family val="2"/>
      </rPr>
      <t>2</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+1)</t>
    </r>
    <r>
      <rPr>
        <b/>
        <vertAlign val="superscript"/>
        <sz val="10"/>
        <color indexed="57"/>
        <rFont val="Arial"/>
        <family val="2"/>
      </rPr>
      <t>2</t>
    </r>
    <r>
      <rPr>
        <b/>
        <sz val="10"/>
        <color indexed="57"/>
        <rFont val="Arial"/>
        <family val="2"/>
      </rPr>
      <t xml:space="preserve"> - 2a</t>
    </r>
    <r>
      <rPr>
        <b/>
        <vertAlign val="subscript"/>
        <sz val="10"/>
        <color indexed="57"/>
        <rFont val="Arial"/>
        <family val="2"/>
      </rPr>
      <t>2</t>
    </r>
    <r>
      <rPr>
        <b/>
        <sz val="10"/>
        <color indexed="57"/>
        <rFont val="Arial"/>
        <family val="2"/>
      </rPr>
      <t xml:space="preserve"> (b + 1) sin</t>
    </r>
    <r>
      <rPr>
        <b/>
        <sz val="10"/>
        <color indexed="57"/>
        <rFont val="Symbol"/>
        <family val="1"/>
      </rPr>
      <t>q</t>
    </r>
  </si>
  <si>
    <r>
      <t>B</t>
    </r>
    <r>
      <rPr>
        <b/>
        <vertAlign val="subscript"/>
        <sz val="10"/>
        <color indexed="57"/>
        <rFont val="Arial"/>
        <family val="2"/>
      </rPr>
      <t>1</t>
    </r>
    <r>
      <rPr>
        <b/>
        <sz val="10"/>
        <color indexed="57"/>
        <rFont val="Arial"/>
        <family val="2"/>
      </rPr>
      <t xml:space="preserve"> = </t>
    </r>
  </si>
  <si>
    <r>
      <t>a</t>
    </r>
    <r>
      <rPr>
        <b/>
        <vertAlign val="subscript"/>
        <sz val="10"/>
        <color indexed="57"/>
        <rFont val="Arial"/>
        <family val="2"/>
      </rPr>
      <t>1</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- 1)</t>
    </r>
    <r>
      <rPr>
        <b/>
        <vertAlign val="superscript"/>
        <sz val="10"/>
        <color indexed="57"/>
        <rFont val="Arial"/>
        <family val="2"/>
      </rPr>
      <t>2</t>
    </r>
    <r>
      <rPr>
        <b/>
        <sz val="10"/>
        <color indexed="57"/>
        <rFont val="Arial"/>
        <family val="2"/>
      </rPr>
      <t xml:space="preserve"> - 2a</t>
    </r>
    <r>
      <rPr>
        <b/>
        <vertAlign val="subscript"/>
        <sz val="10"/>
        <color indexed="57"/>
        <rFont val="Arial"/>
        <family val="2"/>
      </rPr>
      <t>1</t>
    </r>
    <r>
      <rPr>
        <b/>
        <sz val="10"/>
        <color indexed="57"/>
        <rFont val="Arial"/>
        <family val="2"/>
      </rPr>
      <t xml:space="preserve"> (b - 1) sin</t>
    </r>
    <r>
      <rPr>
        <b/>
        <sz val="10"/>
        <color indexed="57"/>
        <rFont val="Symbol"/>
        <family val="1"/>
      </rPr>
      <t>q</t>
    </r>
  </si>
  <si>
    <r>
      <t>B</t>
    </r>
    <r>
      <rPr>
        <b/>
        <vertAlign val="subscript"/>
        <sz val="10"/>
        <color indexed="57"/>
        <rFont val="Arial"/>
        <family val="2"/>
      </rPr>
      <t>2</t>
    </r>
    <r>
      <rPr>
        <b/>
        <sz val="10"/>
        <color indexed="57"/>
        <rFont val="Arial"/>
        <family val="2"/>
      </rPr>
      <t xml:space="preserve"> = </t>
    </r>
  </si>
  <si>
    <r>
      <t>a</t>
    </r>
    <r>
      <rPr>
        <b/>
        <vertAlign val="subscript"/>
        <sz val="10"/>
        <color indexed="57"/>
        <rFont val="Arial"/>
        <family val="2"/>
      </rPr>
      <t>2</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- 1)</t>
    </r>
    <r>
      <rPr>
        <b/>
        <vertAlign val="superscript"/>
        <sz val="10"/>
        <color indexed="57"/>
        <rFont val="Arial"/>
        <family val="2"/>
      </rPr>
      <t>2</t>
    </r>
    <r>
      <rPr>
        <b/>
        <sz val="10"/>
        <color indexed="57"/>
        <rFont val="Arial"/>
        <family val="2"/>
      </rPr>
      <t xml:space="preserve"> - 2a</t>
    </r>
    <r>
      <rPr>
        <b/>
        <vertAlign val="subscript"/>
        <sz val="10"/>
        <color indexed="57"/>
        <rFont val="Arial"/>
        <family val="2"/>
      </rPr>
      <t>2</t>
    </r>
    <r>
      <rPr>
        <b/>
        <sz val="10"/>
        <color indexed="57"/>
        <rFont val="Arial"/>
        <family val="2"/>
      </rPr>
      <t xml:space="preserve"> (b - 1) sin</t>
    </r>
    <r>
      <rPr>
        <b/>
        <sz val="10"/>
        <color indexed="57"/>
        <rFont val="Symbol"/>
        <family val="1"/>
      </rPr>
      <t>q</t>
    </r>
  </si>
  <si>
    <r>
      <t>1 + (b</t>
    </r>
    <r>
      <rPr>
        <b/>
        <vertAlign val="superscript"/>
        <sz val="10"/>
        <color indexed="57"/>
        <rFont val="Arial"/>
        <family val="2"/>
      </rPr>
      <t>2</t>
    </r>
    <r>
      <rPr>
        <b/>
        <sz val="10"/>
        <color indexed="57"/>
        <rFont val="Arial"/>
        <family val="2"/>
      </rPr>
      <t xml:space="preserve"> - 1) Cos</t>
    </r>
    <r>
      <rPr>
        <b/>
        <vertAlign val="superscript"/>
        <sz val="10"/>
        <color indexed="57"/>
        <rFont val="Arial"/>
        <family val="2"/>
      </rPr>
      <t>2</t>
    </r>
    <r>
      <rPr>
        <b/>
        <sz val="10"/>
        <color indexed="57"/>
        <rFont val="Symbol"/>
        <family val="1"/>
      </rPr>
      <t>q</t>
    </r>
  </si>
  <si>
    <r>
      <t>a</t>
    </r>
    <r>
      <rPr>
        <b/>
        <vertAlign val="subscript"/>
        <sz val="10"/>
        <color indexed="57"/>
        <rFont val="Arial"/>
        <family val="2"/>
      </rPr>
      <t>1</t>
    </r>
    <r>
      <rPr>
        <b/>
        <sz val="10"/>
        <color indexed="57"/>
        <rFont val="Arial"/>
        <family val="2"/>
      </rPr>
      <t xml:space="preserve"> =</t>
    </r>
  </si>
  <si>
    <r>
      <t>2H</t>
    </r>
    <r>
      <rPr>
        <b/>
        <vertAlign val="subscript"/>
        <sz val="10"/>
        <color indexed="57"/>
        <rFont val="Arial"/>
        <family val="2"/>
      </rPr>
      <t>f1</t>
    </r>
    <r>
      <rPr>
        <b/>
        <sz val="10"/>
        <color indexed="57"/>
        <rFont val="Arial"/>
        <family val="2"/>
      </rPr>
      <t>/r = 2H</t>
    </r>
    <r>
      <rPr>
        <b/>
        <vertAlign val="subscript"/>
        <sz val="10"/>
        <color indexed="57"/>
        <rFont val="Arial"/>
        <family val="2"/>
      </rPr>
      <t>1</t>
    </r>
    <r>
      <rPr>
        <b/>
        <sz val="10"/>
        <color indexed="57"/>
        <rFont val="Arial"/>
        <family val="2"/>
      </rPr>
      <t>/r</t>
    </r>
  </si>
  <si>
    <r>
      <t>a</t>
    </r>
    <r>
      <rPr>
        <b/>
        <vertAlign val="subscript"/>
        <sz val="10"/>
        <color indexed="57"/>
        <rFont val="Arial"/>
        <family val="2"/>
      </rPr>
      <t>2</t>
    </r>
    <r>
      <rPr>
        <b/>
        <sz val="10"/>
        <color indexed="57"/>
        <rFont val="Arial"/>
        <family val="2"/>
      </rPr>
      <t xml:space="preserve"> =</t>
    </r>
  </si>
  <si>
    <r>
      <t>2H</t>
    </r>
    <r>
      <rPr>
        <b/>
        <vertAlign val="subscript"/>
        <sz val="10"/>
        <color indexed="57"/>
        <rFont val="Arial"/>
        <family val="2"/>
      </rPr>
      <t>f2</t>
    </r>
    <r>
      <rPr>
        <b/>
        <sz val="10"/>
        <color indexed="57"/>
        <rFont val="Arial"/>
        <family val="2"/>
      </rPr>
      <t>/r = 2 (H</t>
    </r>
    <r>
      <rPr>
        <b/>
        <vertAlign val="subscript"/>
        <sz val="10"/>
        <color indexed="57"/>
        <rFont val="Arial"/>
        <family val="2"/>
      </rPr>
      <t>f</t>
    </r>
    <r>
      <rPr>
        <b/>
        <sz val="10"/>
        <color indexed="57"/>
        <rFont val="Arial"/>
        <family val="2"/>
      </rPr>
      <t xml:space="preserve"> - H</t>
    </r>
    <r>
      <rPr>
        <b/>
        <vertAlign val="subscript"/>
        <sz val="10"/>
        <color indexed="57"/>
        <rFont val="Arial"/>
        <family val="2"/>
      </rPr>
      <t>f1</t>
    </r>
    <r>
      <rPr>
        <b/>
        <sz val="10"/>
        <color indexed="57"/>
        <rFont val="Arial"/>
        <family val="2"/>
      </rPr>
      <t>)/r</t>
    </r>
  </si>
  <si>
    <r>
      <t>F</t>
    </r>
    <r>
      <rPr>
        <b/>
        <vertAlign val="subscript"/>
        <sz val="10"/>
        <color indexed="57"/>
        <rFont val="Arial"/>
        <family val="2"/>
      </rPr>
      <t>1-&gt;2,V</t>
    </r>
    <r>
      <rPr>
        <b/>
        <sz val="10"/>
        <color indexed="57"/>
        <rFont val="Arial"/>
        <family val="2"/>
      </rPr>
      <t xml:space="preserve"> = F</t>
    </r>
    <r>
      <rPr>
        <b/>
        <vertAlign val="subscript"/>
        <sz val="10"/>
        <color indexed="57"/>
        <rFont val="Arial"/>
        <family val="2"/>
      </rPr>
      <t>1-&gt;2,V1</t>
    </r>
    <r>
      <rPr>
        <b/>
        <sz val="10"/>
        <color indexed="57"/>
        <rFont val="Arial"/>
        <family val="2"/>
      </rPr>
      <t xml:space="preserve"> + F</t>
    </r>
    <r>
      <rPr>
        <b/>
        <vertAlign val="subscript"/>
        <sz val="10"/>
        <color indexed="57"/>
        <rFont val="Arial"/>
        <family val="2"/>
      </rPr>
      <t>1-&gt;2,V2</t>
    </r>
  </si>
  <si>
    <t>total vertical view factor in presence of wind</t>
  </si>
  <si>
    <t>R = L+ r</t>
  </si>
  <si>
    <t>L=</t>
  </si>
  <si>
    <t>r=</t>
  </si>
  <si>
    <t>Distance between Fire and Target</t>
  </si>
  <si>
    <r>
      <t>H</t>
    </r>
    <r>
      <rPr>
        <b/>
        <vertAlign val="subscript"/>
        <sz val="16"/>
        <color indexed="57"/>
        <rFont val="Arial"/>
        <family val="2"/>
      </rPr>
      <t xml:space="preserve">f </t>
    </r>
    <r>
      <rPr>
        <b/>
        <sz val="16"/>
        <color indexed="57"/>
        <rFont val="Arial"/>
        <family val="2"/>
      </rPr>
      <t>= 55 D (m"/</t>
    </r>
    <r>
      <rPr>
        <b/>
        <sz val="16"/>
        <color indexed="57"/>
        <rFont val="Symbol"/>
        <family val="1"/>
      </rPr>
      <t>r</t>
    </r>
    <r>
      <rPr>
        <b/>
        <vertAlign val="subscript"/>
        <sz val="16"/>
        <color indexed="57"/>
        <rFont val="Arial"/>
        <family val="2"/>
      </rPr>
      <t>a</t>
    </r>
    <r>
      <rPr>
        <b/>
        <sz val="16"/>
        <color indexed="57"/>
        <rFont val="Arial"/>
        <family val="2"/>
      </rPr>
      <t xml:space="preserve"> √(g D))</t>
    </r>
    <r>
      <rPr>
        <b/>
        <vertAlign val="superscript"/>
        <sz val="16"/>
        <color indexed="57"/>
        <rFont val="Arial"/>
        <family val="2"/>
      </rPr>
      <t>0.67</t>
    </r>
    <r>
      <rPr>
        <b/>
        <sz val="16"/>
        <color indexed="57"/>
        <rFont val="Arial"/>
        <family val="2"/>
      </rPr>
      <t xml:space="preserve"> (u*)</t>
    </r>
    <r>
      <rPr>
        <b/>
        <vertAlign val="superscript"/>
        <sz val="16"/>
        <color indexed="57"/>
        <rFont val="Arial"/>
        <family val="2"/>
      </rPr>
      <t>-0.21</t>
    </r>
  </si>
  <si>
    <r>
      <rPr>
        <sz val="10"/>
        <color indexed="57"/>
        <rFont val="Symbol"/>
        <family val="1"/>
      </rPr>
      <t>r</t>
    </r>
    <r>
      <rPr>
        <vertAlign val="subscript"/>
        <sz val="10"/>
        <color indexed="57"/>
        <rFont val="Arial"/>
        <family val="2"/>
      </rPr>
      <t>a</t>
    </r>
    <r>
      <rPr>
        <sz val="10"/>
        <color indexed="57"/>
        <rFont val="Arial"/>
        <family val="2"/>
      </rPr>
      <t xml:space="preserve"> =</t>
    </r>
  </si>
  <si>
    <t>flame height (m)</t>
  </si>
  <si>
    <r>
      <t>mass burning rate of fuel (kg/m</t>
    </r>
    <r>
      <rPr>
        <vertAlign val="superscript"/>
        <sz val="10"/>
        <color indexed="57"/>
        <rFont val="Arial"/>
        <family val="2"/>
      </rPr>
      <t>2</t>
    </r>
    <r>
      <rPr>
        <sz val="10"/>
        <color indexed="57"/>
        <rFont val="Arial"/>
        <family val="2"/>
      </rPr>
      <t>-sec)</t>
    </r>
  </si>
  <si>
    <r>
      <t>ambient air density (kg/m</t>
    </r>
    <r>
      <rPr>
        <vertAlign val="superscript"/>
        <sz val="10"/>
        <color indexed="57"/>
        <rFont val="Arial"/>
        <family val="2"/>
      </rPr>
      <t>3</t>
    </r>
    <r>
      <rPr>
        <sz val="10"/>
        <color indexed="57"/>
        <rFont val="Arial"/>
        <family val="2"/>
      </rPr>
      <t>)</t>
    </r>
  </si>
  <si>
    <r>
      <t>gravitational acceleration (m/sec</t>
    </r>
    <r>
      <rPr>
        <vertAlign val="superscript"/>
        <sz val="10"/>
        <color indexed="57"/>
        <rFont val="Arial"/>
        <family val="2"/>
      </rPr>
      <t>2</t>
    </r>
    <r>
      <rPr>
        <sz val="10"/>
        <color indexed="57"/>
        <rFont val="Arial"/>
        <family val="2"/>
      </rPr>
      <t>)</t>
    </r>
  </si>
  <si>
    <t>nondimensional wind velocity</t>
  </si>
  <si>
    <t>wind velocity (m/sec)</t>
  </si>
  <si>
    <r>
      <t xml:space="preserve">COS </t>
    </r>
    <r>
      <rPr>
        <b/>
        <sz val="10"/>
        <color indexed="57"/>
        <rFont val="Symbol"/>
        <family val="1"/>
      </rPr>
      <t>q</t>
    </r>
    <r>
      <rPr>
        <b/>
        <sz val="10"/>
        <color indexed="57"/>
        <rFont val="Arial"/>
        <family val="2"/>
      </rPr>
      <t xml:space="preserve"> = 1 / (√u*) </t>
    </r>
  </si>
  <si>
    <r>
      <t>A</t>
    </r>
    <r>
      <rPr>
        <b/>
        <vertAlign val="subscript"/>
        <sz val="10"/>
        <color indexed="57"/>
        <rFont val="Arial"/>
        <family val="2"/>
      </rPr>
      <t>1</t>
    </r>
    <r>
      <rPr>
        <b/>
        <sz val="10"/>
        <color indexed="57"/>
        <rFont val="Arial"/>
        <family val="2"/>
      </rPr>
      <t xml:space="preserve"> = a</t>
    </r>
    <r>
      <rPr>
        <b/>
        <vertAlign val="subscript"/>
        <sz val="10"/>
        <color indexed="57"/>
        <rFont val="Arial"/>
        <family val="2"/>
      </rPr>
      <t>1</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+1)</t>
    </r>
    <r>
      <rPr>
        <b/>
        <vertAlign val="superscript"/>
        <sz val="10"/>
        <color indexed="57"/>
        <rFont val="Arial"/>
        <family val="2"/>
      </rPr>
      <t>2</t>
    </r>
    <r>
      <rPr>
        <b/>
        <sz val="10"/>
        <color indexed="57"/>
        <rFont val="Arial"/>
        <family val="2"/>
      </rPr>
      <t xml:space="preserve"> - 2a</t>
    </r>
    <r>
      <rPr>
        <b/>
        <vertAlign val="subscript"/>
        <sz val="10"/>
        <color indexed="57"/>
        <rFont val="Arial"/>
        <family val="2"/>
      </rPr>
      <t>1</t>
    </r>
    <r>
      <rPr>
        <b/>
        <sz val="10"/>
        <color indexed="57"/>
        <rFont val="Arial"/>
        <family val="2"/>
      </rPr>
      <t xml:space="preserve"> (b + 1) sin</t>
    </r>
    <r>
      <rPr>
        <b/>
        <sz val="10"/>
        <color indexed="57"/>
        <rFont val="Symbol"/>
        <family val="1"/>
      </rPr>
      <t xml:space="preserve">q = </t>
    </r>
  </si>
  <si>
    <r>
      <t>A</t>
    </r>
    <r>
      <rPr>
        <b/>
        <vertAlign val="subscript"/>
        <sz val="10"/>
        <color indexed="57"/>
        <rFont val="Arial"/>
        <family val="2"/>
      </rPr>
      <t>2</t>
    </r>
    <r>
      <rPr>
        <b/>
        <sz val="10"/>
        <color indexed="57"/>
        <rFont val="Arial"/>
        <family val="2"/>
      </rPr>
      <t xml:space="preserve"> = a</t>
    </r>
    <r>
      <rPr>
        <b/>
        <vertAlign val="subscript"/>
        <sz val="10"/>
        <color indexed="57"/>
        <rFont val="Arial"/>
        <family val="2"/>
      </rPr>
      <t>2</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+1)</t>
    </r>
    <r>
      <rPr>
        <b/>
        <vertAlign val="superscript"/>
        <sz val="10"/>
        <color indexed="57"/>
        <rFont val="Arial"/>
        <family val="2"/>
      </rPr>
      <t>2</t>
    </r>
    <r>
      <rPr>
        <b/>
        <sz val="10"/>
        <color indexed="57"/>
        <rFont val="Arial"/>
        <family val="2"/>
      </rPr>
      <t xml:space="preserve"> - 2a</t>
    </r>
    <r>
      <rPr>
        <b/>
        <vertAlign val="subscript"/>
        <sz val="10"/>
        <color indexed="57"/>
        <rFont val="Arial"/>
        <family val="2"/>
      </rPr>
      <t>2</t>
    </r>
    <r>
      <rPr>
        <b/>
        <sz val="10"/>
        <color indexed="57"/>
        <rFont val="Arial"/>
        <family val="2"/>
      </rPr>
      <t xml:space="preserve"> (b + 1) sin</t>
    </r>
    <r>
      <rPr>
        <b/>
        <sz val="10"/>
        <color indexed="57"/>
        <rFont val="Symbol"/>
        <family val="1"/>
      </rPr>
      <t xml:space="preserve">q = </t>
    </r>
  </si>
  <si>
    <r>
      <t>B</t>
    </r>
    <r>
      <rPr>
        <b/>
        <vertAlign val="subscript"/>
        <sz val="10"/>
        <color indexed="57"/>
        <rFont val="Arial"/>
        <family val="2"/>
      </rPr>
      <t>1</t>
    </r>
    <r>
      <rPr>
        <b/>
        <sz val="10"/>
        <color indexed="57"/>
        <rFont val="Arial"/>
        <family val="2"/>
      </rPr>
      <t xml:space="preserve"> = a</t>
    </r>
    <r>
      <rPr>
        <b/>
        <vertAlign val="subscript"/>
        <sz val="10"/>
        <color indexed="57"/>
        <rFont val="Arial"/>
        <family val="2"/>
      </rPr>
      <t>1</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- 1)</t>
    </r>
    <r>
      <rPr>
        <b/>
        <vertAlign val="superscript"/>
        <sz val="10"/>
        <color indexed="57"/>
        <rFont val="Arial"/>
        <family val="2"/>
      </rPr>
      <t>2</t>
    </r>
    <r>
      <rPr>
        <b/>
        <sz val="10"/>
        <color indexed="57"/>
        <rFont val="Arial"/>
        <family val="2"/>
      </rPr>
      <t xml:space="preserve"> - 2a</t>
    </r>
    <r>
      <rPr>
        <b/>
        <vertAlign val="subscript"/>
        <sz val="10"/>
        <color indexed="57"/>
        <rFont val="Arial"/>
        <family val="2"/>
      </rPr>
      <t>1</t>
    </r>
    <r>
      <rPr>
        <b/>
        <sz val="10"/>
        <color indexed="57"/>
        <rFont val="Arial"/>
        <family val="2"/>
      </rPr>
      <t xml:space="preserve"> (b - 1) sin</t>
    </r>
    <r>
      <rPr>
        <b/>
        <sz val="10"/>
        <color indexed="57"/>
        <rFont val="Symbol"/>
        <family val="1"/>
      </rPr>
      <t xml:space="preserve">q = </t>
    </r>
  </si>
  <si>
    <r>
      <t>B</t>
    </r>
    <r>
      <rPr>
        <b/>
        <vertAlign val="subscript"/>
        <sz val="10"/>
        <color indexed="57"/>
        <rFont val="Arial"/>
        <family val="2"/>
      </rPr>
      <t>2</t>
    </r>
    <r>
      <rPr>
        <b/>
        <sz val="10"/>
        <color indexed="57"/>
        <rFont val="Arial"/>
        <family val="2"/>
      </rPr>
      <t xml:space="preserve"> = a</t>
    </r>
    <r>
      <rPr>
        <b/>
        <vertAlign val="subscript"/>
        <sz val="10"/>
        <color indexed="57"/>
        <rFont val="Arial"/>
        <family val="2"/>
      </rPr>
      <t>2</t>
    </r>
    <r>
      <rPr>
        <b/>
        <vertAlign val="superscript"/>
        <sz val="10"/>
        <color indexed="57"/>
        <rFont val="Arial"/>
        <family val="2"/>
      </rPr>
      <t xml:space="preserve">2 </t>
    </r>
    <r>
      <rPr>
        <b/>
        <sz val="10"/>
        <color indexed="57"/>
        <rFont val="Arial"/>
        <family val="2"/>
      </rPr>
      <t>+</t>
    </r>
    <r>
      <rPr>
        <b/>
        <vertAlign val="superscript"/>
        <sz val="10"/>
        <color indexed="57"/>
        <rFont val="Arial"/>
        <family val="2"/>
      </rPr>
      <t xml:space="preserve"> </t>
    </r>
    <r>
      <rPr>
        <b/>
        <sz val="10"/>
        <color indexed="57"/>
        <rFont val="Arial"/>
        <family val="2"/>
      </rPr>
      <t>(b - 1)</t>
    </r>
    <r>
      <rPr>
        <b/>
        <vertAlign val="superscript"/>
        <sz val="10"/>
        <color indexed="57"/>
        <rFont val="Arial"/>
        <family val="2"/>
      </rPr>
      <t>2</t>
    </r>
    <r>
      <rPr>
        <b/>
        <sz val="10"/>
        <color indexed="57"/>
        <rFont val="Arial"/>
        <family val="2"/>
      </rPr>
      <t xml:space="preserve"> - 2a</t>
    </r>
    <r>
      <rPr>
        <b/>
        <vertAlign val="subscript"/>
        <sz val="10"/>
        <color indexed="57"/>
        <rFont val="Arial"/>
        <family val="2"/>
      </rPr>
      <t>2</t>
    </r>
    <r>
      <rPr>
        <b/>
        <sz val="10"/>
        <color indexed="57"/>
        <rFont val="Arial"/>
        <family val="2"/>
      </rPr>
      <t xml:space="preserve"> (b - 1) sin</t>
    </r>
    <r>
      <rPr>
        <b/>
        <sz val="10"/>
        <color indexed="57"/>
        <rFont val="Symbol"/>
        <family val="1"/>
      </rPr>
      <t xml:space="preserve">q = </t>
    </r>
  </si>
  <si>
    <r>
      <t>C = 1 + (b</t>
    </r>
    <r>
      <rPr>
        <b/>
        <vertAlign val="superscript"/>
        <sz val="10"/>
        <color indexed="57"/>
        <rFont val="Arial"/>
        <family val="2"/>
      </rPr>
      <t>2</t>
    </r>
    <r>
      <rPr>
        <b/>
        <sz val="10"/>
        <color indexed="57"/>
        <rFont val="Arial"/>
        <family val="2"/>
      </rPr>
      <t xml:space="preserve"> - 1) Cos</t>
    </r>
    <r>
      <rPr>
        <b/>
        <vertAlign val="superscript"/>
        <sz val="10"/>
        <color indexed="57"/>
        <rFont val="Arial"/>
        <family val="2"/>
      </rPr>
      <t>2</t>
    </r>
    <r>
      <rPr>
        <b/>
        <sz val="10"/>
        <color indexed="57"/>
        <rFont val="Symbol"/>
        <family val="1"/>
      </rPr>
      <t xml:space="preserve">q = </t>
    </r>
  </si>
  <si>
    <r>
      <t>a</t>
    </r>
    <r>
      <rPr>
        <b/>
        <vertAlign val="subscript"/>
        <sz val="10"/>
        <color indexed="57"/>
        <rFont val="Arial"/>
        <family val="2"/>
      </rPr>
      <t>1</t>
    </r>
    <r>
      <rPr>
        <b/>
        <sz val="10"/>
        <color indexed="57"/>
        <rFont val="Arial"/>
        <family val="2"/>
      </rPr>
      <t xml:space="preserve"> = 2H</t>
    </r>
    <r>
      <rPr>
        <b/>
        <vertAlign val="subscript"/>
        <sz val="10"/>
        <color indexed="57"/>
        <rFont val="Arial"/>
        <family val="2"/>
      </rPr>
      <t>f1</t>
    </r>
    <r>
      <rPr>
        <b/>
        <sz val="10"/>
        <color indexed="57"/>
        <rFont val="Arial"/>
        <family val="2"/>
      </rPr>
      <t>/r = 2H</t>
    </r>
    <r>
      <rPr>
        <b/>
        <vertAlign val="subscript"/>
        <sz val="10"/>
        <color indexed="57"/>
        <rFont val="Arial"/>
        <family val="2"/>
      </rPr>
      <t>1</t>
    </r>
    <r>
      <rPr>
        <b/>
        <sz val="10"/>
        <color indexed="57"/>
        <rFont val="Arial"/>
        <family val="2"/>
      </rPr>
      <t xml:space="preserve">/r = </t>
    </r>
  </si>
  <si>
    <r>
      <t>a</t>
    </r>
    <r>
      <rPr>
        <b/>
        <vertAlign val="subscript"/>
        <sz val="10"/>
        <color indexed="57"/>
        <rFont val="Arial"/>
        <family val="2"/>
      </rPr>
      <t>2</t>
    </r>
    <r>
      <rPr>
        <b/>
        <sz val="10"/>
        <color indexed="57"/>
        <rFont val="Arial"/>
        <family val="2"/>
      </rPr>
      <t xml:space="preserve"> = 2H</t>
    </r>
    <r>
      <rPr>
        <b/>
        <vertAlign val="subscript"/>
        <sz val="10"/>
        <color indexed="57"/>
        <rFont val="Arial"/>
        <family val="2"/>
      </rPr>
      <t>f2</t>
    </r>
    <r>
      <rPr>
        <b/>
        <sz val="10"/>
        <color indexed="57"/>
        <rFont val="Arial"/>
        <family val="2"/>
      </rPr>
      <t>/r = 2 (H</t>
    </r>
    <r>
      <rPr>
        <b/>
        <vertAlign val="subscript"/>
        <sz val="10"/>
        <color indexed="57"/>
        <rFont val="Arial"/>
        <family val="2"/>
      </rPr>
      <t>f</t>
    </r>
    <r>
      <rPr>
        <b/>
        <sz val="10"/>
        <color indexed="57"/>
        <rFont val="Arial"/>
        <family val="2"/>
      </rPr>
      <t xml:space="preserve"> - H</t>
    </r>
    <r>
      <rPr>
        <b/>
        <vertAlign val="subscript"/>
        <sz val="10"/>
        <color indexed="57"/>
        <rFont val="Arial"/>
        <family val="2"/>
      </rPr>
      <t>f1</t>
    </r>
    <r>
      <rPr>
        <b/>
        <sz val="10"/>
        <color indexed="57"/>
        <rFont val="Arial"/>
        <family val="2"/>
      </rPr>
      <t xml:space="preserve">)/r = </t>
    </r>
  </si>
  <si>
    <r>
      <t>F</t>
    </r>
    <r>
      <rPr>
        <b/>
        <vertAlign val="subscript"/>
        <sz val="10"/>
        <color indexed="57"/>
        <rFont val="Arial"/>
        <family val="2"/>
      </rPr>
      <t>1-&gt;2,V1</t>
    </r>
  </si>
  <si>
    <r>
      <t>F</t>
    </r>
    <r>
      <rPr>
        <b/>
        <vertAlign val="subscript"/>
        <sz val="10"/>
        <color indexed="57"/>
        <rFont val="Arial"/>
        <family val="2"/>
      </rPr>
      <t>1-&gt;2,V2</t>
    </r>
  </si>
  <si>
    <r>
      <t>F</t>
    </r>
    <r>
      <rPr>
        <b/>
        <vertAlign val="subscript"/>
        <sz val="10"/>
        <color indexed="57"/>
        <rFont val="Arial"/>
        <family val="2"/>
      </rPr>
      <t>1-&gt;2</t>
    </r>
    <r>
      <rPr>
        <b/>
        <sz val="10"/>
        <color indexed="57"/>
        <rFont val="Arial"/>
        <family val="2"/>
      </rPr>
      <t xml:space="preserve"> = F</t>
    </r>
    <r>
      <rPr>
        <b/>
        <vertAlign val="subscript"/>
        <sz val="10"/>
        <color indexed="57"/>
        <rFont val="Arial"/>
        <family val="2"/>
      </rPr>
      <t>1-&gt;2,V1</t>
    </r>
    <r>
      <rPr>
        <b/>
        <sz val="10"/>
        <color indexed="57"/>
        <rFont val="Arial"/>
        <family val="2"/>
      </rPr>
      <t xml:space="preserve"> + F</t>
    </r>
    <r>
      <rPr>
        <b/>
        <vertAlign val="subscript"/>
        <sz val="10"/>
        <color indexed="57"/>
        <rFont val="Arial"/>
        <family val="2"/>
      </rPr>
      <t>1-&gt;2,V2</t>
    </r>
    <r>
      <rPr>
        <b/>
        <sz val="10"/>
        <color indexed="57"/>
        <rFont val="Arial"/>
        <family val="2"/>
      </rPr>
      <t xml:space="preserve"> =</t>
    </r>
    <r>
      <rPr>
        <b/>
        <vertAlign val="subscript"/>
        <sz val="10"/>
        <color indexed="57"/>
        <rFont val="Arial"/>
        <family val="2"/>
      </rPr>
      <t xml:space="preserve"> </t>
    </r>
  </si>
  <si>
    <r>
      <t>F</t>
    </r>
    <r>
      <rPr>
        <b/>
        <vertAlign val="subscript"/>
        <sz val="10"/>
        <color indexed="57"/>
        <rFont val="Arial"/>
        <family val="2"/>
      </rPr>
      <t>V7</t>
    </r>
  </si>
  <si>
    <r>
      <t>(a</t>
    </r>
    <r>
      <rPr>
        <b/>
        <vertAlign val="subscript"/>
        <sz val="10"/>
        <color indexed="57"/>
        <rFont val="Arial"/>
        <family val="2"/>
      </rPr>
      <t>1</t>
    </r>
    <r>
      <rPr>
        <b/>
        <sz val="10"/>
        <color indexed="57"/>
        <rFont val="Arial"/>
        <family val="2"/>
      </rPr>
      <t xml:space="preserve"> Cos</t>
    </r>
    <r>
      <rPr>
        <b/>
        <sz val="10"/>
        <color indexed="57"/>
        <rFont val="Symbol"/>
        <family val="1"/>
      </rPr>
      <t>q</t>
    </r>
    <r>
      <rPr>
        <b/>
        <sz val="10"/>
        <color indexed="57"/>
        <rFont val="Arial"/>
        <family val="2"/>
      </rPr>
      <t>/(b - a</t>
    </r>
    <r>
      <rPr>
        <b/>
        <vertAlign val="subscript"/>
        <sz val="10"/>
        <color indexed="57"/>
        <rFont val="Arial"/>
        <family val="2"/>
      </rPr>
      <t>1</t>
    </r>
    <r>
      <rPr>
        <b/>
        <sz val="10"/>
        <color indexed="57"/>
        <rFont val="Arial"/>
        <family val="2"/>
      </rPr>
      <t xml:space="preserve"> Sin</t>
    </r>
    <r>
      <rPr>
        <b/>
        <sz val="10"/>
        <color indexed="57"/>
        <rFont val="Symbol"/>
        <family val="1"/>
      </rPr>
      <t>q</t>
    </r>
    <r>
      <rPr>
        <b/>
        <sz val="10"/>
        <color indexed="57"/>
        <rFont val="Arial"/>
        <family val="2"/>
      </rPr>
      <t>)) (a</t>
    </r>
    <r>
      <rPr>
        <b/>
        <vertAlign val="subscript"/>
        <sz val="10"/>
        <color indexed="57"/>
        <rFont val="Arial"/>
        <family val="2"/>
      </rPr>
      <t>1</t>
    </r>
    <r>
      <rPr>
        <b/>
        <vertAlign val="superscript"/>
        <sz val="10"/>
        <color indexed="57"/>
        <rFont val="Arial"/>
        <family val="2"/>
      </rPr>
      <t>2</t>
    </r>
    <r>
      <rPr>
        <b/>
        <sz val="10"/>
        <color indexed="57"/>
        <rFont val="Arial"/>
        <family val="2"/>
      </rPr>
      <t xml:space="preserve"> + (b + 1)</t>
    </r>
    <r>
      <rPr>
        <b/>
        <vertAlign val="superscript"/>
        <sz val="10"/>
        <color indexed="57"/>
        <rFont val="Arial"/>
        <family val="2"/>
      </rPr>
      <t>2</t>
    </r>
    <r>
      <rPr>
        <b/>
        <sz val="10"/>
        <color indexed="57"/>
        <rFont val="Arial"/>
        <family val="2"/>
      </rPr>
      <t xml:space="preserve"> - 2b (1 + a</t>
    </r>
    <r>
      <rPr>
        <b/>
        <vertAlign val="subscript"/>
        <sz val="10"/>
        <color indexed="57"/>
        <rFont val="Arial"/>
        <family val="2"/>
      </rPr>
      <t>1</t>
    </r>
    <r>
      <rPr>
        <b/>
        <sz val="10"/>
        <color indexed="57"/>
        <rFont val="Arial"/>
        <family val="2"/>
      </rPr>
      <t xml:space="preserve"> Sin</t>
    </r>
    <r>
      <rPr>
        <b/>
        <sz val="10"/>
        <color indexed="57"/>
        <rFont val="Symbol"/>
        <family val="1"/>
      </rPr>
      <t>q</t>
    </r>
    <r>
      <rPr>
        <b/>
        <sz val="10"/>
        <color indexed="57"/>
        <rFont val="Arial"/>
        <family val="2"/>
      </rPr>
      <t>))/ (A</t>
    </r>
    <r>
      <rPr>
        <b/>
        <vertAlign val="subscript"/>
        <sz val="10"/>
        <color indexed="57"/>
        <rFont val="Arial"/>
        <family val="2"/>
      </rPr>
      <t>1</t>
    </r>
    <r>
      <rPr>
        <b/>
        <sz val="10"/>
        <color indexed="57"/>
        <rFont val="Arial"/>
        <family val="2"/>
      </rPr>
      <t>B</t>
    </r>
    <r>
      <rPr>
        <b/>
        <vertAlign val="subscript"/>
        <sz val="10"/>
        <color indexed="57"/>
        <rFont val="Arial"/>
        <family val="2"/>
      </rPr>
      <t>1</t>
    </r>
    <r>
      <rPr>
        <b/>
        <sz val="10"/>
        <color indexed="57"/>
        <rFont val="Arial"/>
        <family val="2"/>
      </rPr>
      <t>)</t>
    </r>
    <r>
      <rPr>
        <b/>
        <vertAlign val="superscript"/>
        <sz val="10"/>
        <color indexed="57"/>
        <rFont val="Arial"/>
        <family val="2"/>
      </rPr>
      <t>0.5</t>
    </r>
    <r>
      <rPr>
        <b/>
        <sz val="10"/>
        <color indexed="57"/>
        <rFont val="Arial"/>
        <family val="2"/>
      </rPr>
      <t xml:space="preserve"> (tan</t>
    </r>
    <r>
      <rPr>
        <b/>
        <vertAlign val="superscript"/>
        <sz val="10"/>
        <color indexed="57"/>
        <rFont val="Arial"/>
        <family val="2"/>
      </rPr>
      <t>-1</t>
    </r>
    <r>
      <rPr>
        <b/>
        <sz val="10"/>
        <color indexed="57"/>
        <rFont val="Arial"/>
        <family val="2"/>
      </rPr>
      <t xml:space="preserve"> (A</t>
    </r>
    <r>
      <rPr>
        <b/>
        <vertAlign val="subscript"/>
        <sz val="10"/>
        <color indexed="57"/>
        <rFont val="Arial"/>
        <family val="2"/>
      </rPr>
      <t>1</t>
    </r>
    <r>
      <rPr>
        <b/>
        <sz val="10"/>
        <color indexed="57"/>
        <rFont val="Arial"/>
        <family val="2"/>
      </rPr>
      <t>/B</t>
    </r>
    <r>
      <rPr>
        <b/>
        <vertAlign val="subscript"/>
        <sz val="10"/>
        <color indexed="57"/>
        <rFont val="Arial"/>
        <family val="2"/>
      </rPr>
      <t>1</t>
    </r>
    <r>
      <rPr>
        <b/>
        <sz val="10"/>
        <color indexed="57"/>
        <rFont val="Arial"/>
        <family val="2"/>
      </rPr>
      <t>)</t>
    </r>
    <r>
      <rPr>
        <b/>
        <vertAlign val="superscript"/>
        <sz val="10"/>
        <color indexed="57"/>
        <rFont val="Arial"/>
        <family val="2"/>
      </rPr>
      <t>0.5</t>
    </r>
    <r>
      <rPr>
        <b/>
        <sz val="10"/>
        <color indexed="57"/>
        <rFont val="Arial"/>
        <family val="2"/>
      </rPr>
      <t xml:space="preserve"> ((b - 1)/(b + 1))</t>
    </r>
    <r>
      <rPr>
        <b/>
        <vertAlign val="superscript"/>
        <sz val="10"/>
        <color indexed="57"/>
        <rFont val="Arial"/>
        <family val="2"/>
      </rPr>
      <t>0.5</t>
    </r>
    <r>
      <rPr>
        <b/>
        <sz val="10"/>
        <color indexed="57"/>
        <rFont val="Arial"/>
        <family val="2"/>
      </rPr>
      <t xml:space="preserve"> + Cos</t>
    </r>
    <r>
      <rPr>
        <b/>
        <sz val="10"/>
        <color indexed="57"/>
        <rFont val="Symbol"/>
        <family val="1"/>
      </rPr>
      <t>q</t>
    </r>
    <r>
      <rPr>
        <b/>
        <sz val="10"/>
        <color indexed="57"/>
        <rFont val="Arial"/>
        <family val="2"/>
      </rPr>
      <t>/(C)</t>
    </r>
    <r>
      <rPr>
        <b/>
        <vertAlign val="superscript"/>
        <sz val="10"/>
        <color indexed="57"/>
        <rFont val="Arial"/>
        <family val="2"/>
      </rPr>
      <t>0.5</t>
    </r>
    <r>
      <rPr>
        <b/>
        <sz val="10"/>
        <color indexed="57"/>
        <rFont val="Arial"/>
        <family val="2"/>
      </rPr>
      <t>((tan</t>
    </r>
    <r>
      <rPr>
        <b/>
        <vertAlign val="superscript"/>
        <sz val="10"/>
        <color indexed="57"/>
        <rFont val="Arial"/>
        <family val="2"/>
      </rPr>
      <t>-1</t>
    </r>
    <r>
      <rPr>
        <b/>
        <sz val="10"/>
        <color indexed="57"/>
        <rFont val="Arial"/>
        <family val="2"/>
      </rPr>
      <t xml:space="preserve"> (a</t>
    </r>
    <r>
      <rPr>
        <b/>
        <vertAlign val="subscript"/>
        <sz val="10"/>
        <color indexed="57"/>
        <rFont val="Arial"/>
        <family val="2"/>
      </rPr>
      <t>1</t>
    </r>
    <r>
      <rPr>
        <b/>
        <sz val="10"/>
        <color indexed="57"/>
        <rFont val="Arial"/>
        <family val="2"/>
      </rPr>
      <t>b -(b</t>
    </r>
    <r>
      <rPr>
        <b/>
        <vertAlign val="superscript"/>
        <sz val="10"/>
        <color indexed="57"/>
        <rFont val="Arial"/>
        <family val="2"/>
      </rPr>
      <t>2</t>
    </r>
    <r>
      <rPr>
        <b/>
        <sz val="10"/>
        <color indexed="57"/>
        <rFont val="Arial"/>
        <family val="2"/>
      </rPr>
      <t>-1) Sin</t>
    </r>
    <r>
      <rPr>
        <b/>
        <sz val="10"/>
        <color indexed="57"/>
        <rFont val="Symbol"/>
        <family val="1"/>
      </rPr>
      <t>q</t>
    </r>
    <r>
      <rPr>
        <b/>
        <sz val="10"/>
        <color indexed="57"/>
        <rFont val="Arial"/>
        <family val="2"/>
      </rPr>
      <t>)/((b</t>
    </r>
    <r>
      <rPr>
        <b/>
        <vertAlign val="superscript"/>
        <sz val="10"/>
        <color indexed="57"/>
        <rFont val="Arial"/>
        <family val="2"/>
      </rPr>
      <t>2</t>
    </r>
    <r>
      <rPr>
        <b/>
        <sz val="10"/>
        <color indexed="57"/>
        <rFont val="Arial"/>
        <family val="2"/>
      </rPr>
      <t xml:space="preserve"> - 1) (C))</t>
    </r>
    <r>
      <rPr>
        <b/>
        <vertAlign val="superscript"/>
        <sz val="10"/>
        <color indexed="57"/>
        <rFont val="Arial"/>
        <family val="2"/>
      </rPr>
      <t>0.5</t>
    </r>
    <r>
      <rPr>
        <b/>
        <sz val="10"/>
        <color indexed="57"/>
        <rFont val="Arial"/>
        <family val="2"/>
      </rPr>
      <t>+ tan</t>
    </r>
    <r>
      <rPr>
        <b/>
        <vertAlign val="superscript"/>
        <sz val="10"/>
        <color indexed="57"/>
        <rFont val="Arial"/>
        <family val="2"/>
      </rPr>
      <t>-1</t>
    </r>
    <r>
      <rPr>
        <b/>
        <sz val="10"/>
        <color indexed="57"/>
        <rFont val="Arial"/>
        <family val="2"/>
      </rPr>
      <t xml:space="preserve"> (b</t>
    </r>
    <r>
      <rPr>
        <b/>
        <vertAlign val="superscript"/>
        <sz val="10"/>
        <color indexed="57"/>
        <rFont val="Arial"/>
        <family val="2"/>
      </rPr>
      <t>2</t>
    </r>
    <r>
      <rPr>
        <b/>
        <sz val="10"/>
        <color indexed="57"/>
        <rFont val="Arial"/>
        <family val="2"/>
      </rPr>
      <t>-1) Sin</t>
    </r>
    <r>
      <rPr>
        <b/>
        <sz val="10"/>
        <color indexed="57"/>
        <rFont val="Symbol"/>
        <family val="1"/>
      </rPr>
      <t>q</t>
    </r>
    <r>
      <rPr>
        <b/>
        <sz val="10"/>
        <color indexed="57"/>
        <rFont val="Arial"/>
        <family val="2"/>
      </rPr>
      <t>/((b</t>
    </r>
    <r>
      <rPr>
        <b/>
        <vertAlign val="superscript"/>
        <sz val="10"/>
        <color indexed="57"/>
        <rFont val="Arial"/>
        <family val="2"/>
      </rPr>
      <t>2</t>
    </r>
    <r>
      <rPr>
        <b/>
        <sz val="10"/>
        <color indexed="57"/>
        <rFont val="Arial"/>
        <family val="2"/>
      </rPr>
      <t xml:space="preserve"> - 1)</t>
    </r>
    <r>
      <rPr>
        <b/>
        <vertAlign val="superscript"/>
        <sz val="10"/>
        <color indexed="57"/>
        <rFont val="Arial"/>
        <family val="2"/>
      </rPr>
      <t>0.5</t>
    </r>
    <r>
      <rPr>
        <b/>
        <sz val="10"/>
        <color indexed="57"/>
        <rFont val="Arial"/>
        <family val="2"/>
      </rPr>
      <t xml:space="preserve"> (C)</t>
    </r>
    <r>
      <rPr>
        <b/>
        <vertAlign val="superscript"/>
        <sz val="10"/>
        <color indexed="57"/>
        <rFont val="Arial"/>
        <family val="2"/>
      </rPr>
      <t>0.5</t>
    </r>
    <r>
      <rPr>
        <b/>
        <sz val="10"/>
        <color indexed="57"/>
        <rFont val="Arial"/>
        <family val="2"/>
      </rPr>
      <t>)) - (a</t>
    </r>
    <r>
      <rPr>
        <b/>
        <vertAlign val="subscript"/>
        <sz val="10"/>
        <color indexed="57"/>
        <rFont val="Arial"/>
        <family val="2"/>
      </rPr>
      <t>1</t>
    </r>
    <r>
      <rPr>
        <b/>
        <sz val="10"/>
        <color indexed="57"/>
        <rFont val="Arial"/>
        <family val="2"/>
      </rPr>
      <t xml:space="preserve"> Cos</t>
    </r>
    <r>
      <rPr>
        <b/>
        <sz val="10"/>
        <color indexed="57"/>
        <rFont val="Symbol"/>
        <family val="1"/>
      </rPr>
      <t>q</t>
    </r>
    <r>
      <rPr>
        <b/>
        <sz val="10"/>
        <color indexed="57"/>
        <rFont val="Arial"/>
        <family val="2"/>
      </rPr>
      <t>)/(b - a</t>
    </r>
    <r>
      <rPr>
        <b/>
        <vertAlign val="subscript"/>
        <sz val="10"/>
        <color indexed="57"/>
        <rFont val="Arial"/>
        <family val="2"/>
      </rPr>
      <t>1</t>
    </r>
    <r>
      <rPr>
        <b/>
        <sz val="10"/>
        <color indexed="57"/>
        <rFont val="Arial"/>
        <family val="2"/>
      </rPr>
      <t xml:space="preserve"> Sin</t>
    </r>
    <r>
      <rPr>
        <b/>
        <sz val="10"/>
        <color indexed="57"/>
        <rFont val="Symbol"/>
        <family val="1"/>
      </rPr>
      <t>q</t>
    </r>
    <r>
      <rPr>
        <b/>
        <sz val="10"/>
        <color indexed="57"/>
        <rFont val="Arial"/>
        <family val="2"/>
      </rPr>
      <t>) (tan</t>
    </r>
    <r>
      <rPr>
        <b/>
        <vertAlign val="superscript"/>
        <sz val="10"/>
        <color indexed="57"/>
        <rFont val="Arial"/>
        <family val="2"/>
      </rPr>
      <t>-1</t>
    </r>
    <r>
      <rPr>
        <b/>
        <sz val="10"/>
        <color indexed="57"/>
        <rFont val="Arial"/>
        <family val="2"/>
      </rPr>
      <t xml:space="preserve"> (b - 1/b + 1)</t>
    </r>
    <r>
      <rPr>
        <b/>
        <vertAlign val="superscript"/>
        <sz val="10"/>
        <color indexed="57"/>
        <rFont val="Arial"/>
        <family val="2"/>
      </rPr>
      <t>0.5</t>
    </r>
  </si>
  <si>
    <r>
      <t>(a</t>
    </r>
    <r>
      <rPr>
        <b/>
        <vertAlign val="subscript"/>
        <sz val="10"/>
        <color indexed="57"/>
        <rFont val="Arial"/>
        <family val="2"/>
      </rPr>
      <t>2</t>
    </r>
    <r>
      <rPr>
        <b/>
        <sz val="10"/>
        <color indexed="57"/>
        <rFont val="Arial"/>
        <family val="2"/>
      </rPr>
      <t xml:space="preserve"> Cos</t>
    </r>
    <r>
      <rPr>
        <b/>
        <sz val="10"/>
        <color indexed="57"/>
        <rFont val="Symbol"/>
        <family val="1"/>
      </rPr>
      <t>q</t>
    </r>
    <r>
      <rPr>
        <b/>
        <sz val="10"/>
        <color indexed="57"/>
        <rFont val="Arial"/>
        <family val="2"/>
      </rPr>
      <t>/(b - a</t>
    </r>
    <r>
      <rPr>
        <b/>
        <vertAlign val="subscript"/>
        <sz val="10"/>
        <color indexed="57"/>
        <rFont val="Arial"/>
        <family val="2"/>
      </rPr>
      <t>2</t>
    </r>
    <r>
      <rPr>
        <b/>
        <sz val="10"/>
        <color indexed="57"/>
        <rFont val="Arial"/>
        <family val="2"/>
      </rPr>
      <t xml:space="preserve"> Sin</t>
    </r>
    <r>
      <rPr>
        <b/>
        <sz val="10"/>
        <color indexed="57"/>
        <rFont val="Symbol"/>
        <family val="1"/>
      </rPr>
      <t>q</t>
    </r>
    <r>
      <rPr>
        <b/>
        <sz val="10"/>
        <color indexed="57"/>
        <rFont val="Arial"/>
        <family val="2"/>
      </rPr>
      <t>)) (a</t>
    </r>
    <r>
      <rPr>
        <b/>
        <vertAlign val="subscript"/>
        <sz val="10"/>
        <color indexed="57"/>
        <rFont val="Arial"/>
        <family val="2"/>
      </rPr>
      <t>2</t>
    </r>
    <r>
      <rPr>
        <b/>
        <vertAlign val="superscript"/>
        <sz val="10"/>
        <color indexed="57"/>
        <rFont val="Arial"/>
        <family val="2"/>
      </rPr>
      <t>2</t>
    </r>
    <r>
      <rPr>
        <b/>
        <sz val="10"/>
        <color indexed="57"/>
        <rFont val="Arial"/>
        <family val="2"/>
      </rPr>
      <t xml:space="preserve"> + (b + 1)</t>
    </r>
    <r>
      <rPr>
        <b/>
        <vertAlign val="superscript"/>
        <sz val="10"/>
        <color indexed="57"/>
        <rFont val="Arial"/>
        <family val="2"/>
      </rPr>
      <t>2</t>
    </r>
    <r>
      <rPr>
        <b/>
        <sz val="10"/>
        <color indexed="57"/>
        <rFont val="Arial"/>
        <family val="2"/>
      </rPr>
      <t xml:space="preserve"> - 2b (1 + a</t>
    </r>
    <r>
      <rPr>
        <b/>
        <vertAlign val="subscript"/>
        <sz val="10"/>
        <color indexed="57"/>
        <rFont val="Arial"/>
        <family val="2"/>
      </rPr>
      <t>2</t>
    </r>
    <r>
      <rPr>
        <b/>
        <sz val="10"/>
        <color indexed="57"/>
        <rFont val="Arial"/>
        <family val="2"/>
      </rPr>
      <t xml:space="preserve"> Sin</t>
    </r>
    <r>
      <rPr>
        <b/>
        <sz val="10"/>
        <color indexed="57"/>
        <rFont val="Symbol"/>
        <family val="1"/>
      </rPr>
      <t>q</t>
    </r>
    <r>
      <rPr>
        <b/>
        <sz val="10"/>
        <color indexed="57"/>
        <rFont val="Arial"/>
        <family val="2"/>
      </rPr>
      <t>))/ (A</t>
    </r>
    <r>
      <rPr>
        <b/>
        <vertAlign val="subscript"/>
        <sz val="10"/>
        <color indexed="57"/>
        <rFont val="Arial"/>
        <family val="2"/>
      </rPr>
      <t>2</t>
    </r>
    <r>
      <rPr>
        <b/>
        <sz val="10"/>
        <color indexed="57"/>
        <rFont val="Arial"/>
        <family val="2"/>
      </rPr>
      <t>B</t>
    </r>
    <r>
      <rPr>
        <b/>
        <vertAlign val="subscript"/>
        <sz val="10"/>
        <color indexed="57"/>
        <rFont val="Arial"/>
        <family val="2"/>
      </rPr>
      <t>2</t>
    </r>
    <r>
      <rPr>
        <b/>
        <sz val="10"/>
        <color indexed="57"/>
        <rFont val="Arial"/>
        <family val="2"/>
      </rPr>
      <t>)</t>
    </r>
    <r>
      <rPr>
        <b/>
        <vertAlign val="superscript"/>
        <sz val="10"/>
        <color indexed="57"/>
        <rFont val="Arial"/>
        <family val="2"/>
      </rPr>
      <t>0.5</t>
    </r>
    <r>
      <rPr>
        <b/>
        <sz val="10"/>
        <color indexed="57"/>
        <rFont val="Arial"/>
        <family val="2"/>
      </rPr>
      <t xml:space="preserve"> (tan</t>
    </r>
    <r>
      <rPr>
        <b/>
        <vertAlign val="superscript"/>
        <sz val="10"/>
        <color indexed="57"/>
        <rFont val="Arial"/>
        <family val="2"/>
      </rPr>
      <t>-1</t>
    </r>
    <r>
      <rPr>
        <b/>
        <sz val="10"/>
        <color indexed="57"/>
        <rFont val="Arial"/>
        <family val="2"/>
      </rPr>
      <t xml:space="preserve"> (A</t>
    </r>
    <r>
      <rPr>
        <b/>
        <vertAlign val="subscript"/>
        <sz val="10"/>
        <color indexed="57"/>
        <rFont val="Arial"/>
        <family val="2"/>
      </rPr>
      <t>2</t>
    </r>
    <r>
      <rPr>
        <b/>
        <sz val="10"/>
        <color indexed="57"/>
        <rFont val="Arial"/>
        <family val="2"/>
      </rPr>
      <t>/B</t>
    </r>
    <r>
      <rPr>
        <b/>
        <vertAlign val="subscript"/>
        <sz val="10"/>
        <color indexed="57"/>
        <rFont val="Arial"/>
        <family val="2"/>
      </rPr>
      <t>2</t>
    </r>
    <r>
      <rPr>
        <b/>
        <sz val="10"/>
        <color indexed="57"/>
        <rFont val="Arial"/>
        <family val="2"/>
      </rPr>
      <t>)</t>
    </r>
    <r>
      <rPr>
        <b/>
        <vertAlign val="superscript"/>
        <sz val="10"/>
        <color indexed="57"/>
        <rFont val="Arial"/>
        <family val="2"/>
      </rPr>
      <t>0.5</t>
    </r>
    <r>
      <rPr>
        <b/>
        <sz val="10"/>
        <color indexed="57"/>
        <rFont val="Arial"/>
        <family val="2"/>
      </rPr>
      <t xml:space="preserve"> ((b - 1)/(b + 1))</t>
    </r>
    <r>
      <rPr>
        <b/>
        <vertAlign val="superscript"/>
        <sz val="10"/>
        <color indexed="57"/>
        <rFont val="Arial"/>
        <family val="2"/>
      </rPr>
      <t>0.5</t>
    </r>
    <r>
      <rPr>
        <b/>
        <sz val="10"/>
        <color indexed="57"/>
        <rFont val="Arial"/>
        <family val="2"/>
      </rPr>
      <t xml:space="preserve"> + Cos</t>
    </r>
    <r>
      <rPr>
        <b/>
        <sz val="10"/>
        <color indexed="57"/>
        <rFont val="Symbol"/>
        <family val="1"/>
      </rPr>
      <t>q</t>
    </r>
    <r>
      <rPr>
        <b/>
        <sz val="10"/>
        <color indexed="57"/>
        <rFont val="Arial"/>
        <family val="2"/>
      </rPr>
      <t>/(C)</t>
    </r>
    <r>
      <rPr>
        <b/>
        <vertAlign val="superscript"/>
        <sz val="10"/>
        <color indexed="57"/>
        <rFont val="Arial"/>
        <family val="2"/>
      </rPr>
      <t>0.5</t>
    </r>
    <r>
      <rPr>
        <b/>
        <sz val="10"/>
        <color indexed="57"/>
        <rFont val="Arial"/>
        <family val="2"/>
      </rPr>
      <t>((tan</t>
    </r>
    <r>
      <rPr>
        <b/>
        <vertAlign val="superscript"/>
        <sz val="10"/>
        <color indexed="57"/>
        <rFont val="Arial"/>
        <family val="2"/>
      </rPr>
      <t>-1</t>
    </r>
    <r>
      <rPr>
        <b/>
        <sz val="10"/>
        <color indexed="57"/>
        <rFont val="Arial"/>
        <family val="2"/>
      </rPr>
      <t>(a</t>
    </r>
    <r>
      <rPr>
        <b/>
        <vertAlign val="subscript"/>
        <sz val="10"/>
        <color indexed="57"/>
        <rFont val="Arial"/>
        <family val="2"/>
      </rPr>
      <t>2</t>
    </r>
    <r>
      <rPr>
        <b/>
        <sz val="10"/>
        <color indexed="57"/>
        <rFont val="Arial"/>
        <family val="2"/>
      </rPr>
      <t>b - (b</t>
    </r>
    <r>
      <rPr>
        <b/>
        <vertAlign val="superscript"/>
        <sz val="10"/>
        <color indexed="57"/>
        <rFont val="Arial"/>
        <family val="2"/>
      </rPr>
      <t>2</t>
    </r>
    <r>
      <rPr>
        <b/>
        <sz val="10"/>
        <color indexed="57"/>
        <rFont val="Arial"/>
        <family val="2"/>
      </rPr>
      <t>-1) Sin</t>
    </r>
    <r>
      <rPr>
        <b/>
        <sz val="10"/>
        <color indexed="57"/>
        <rFont val="Symbol"/>
        <family val="1"/>
      </rPr>
      <t>q</t>
    </r>
    <r>
      <rPr>
        <b/>
        <sz val="10"/>
        <color indexed="57"/>
        <rFont val="Arial"/>
        <family val="2"/>
      </rPr>
      <t>)/((b</t>
    </r>
    <r>
      <rPr>
        <b/>
        <vertAlign val="superscript"/>
        <sz val="10"/>
        <color indexed="57"/>
        <rFont val="Arial"/>
        <family val="2"/>
      </rPr>
      <t>2</t>
    </r>
    <r>
      <rPr>
        <b/>
        <sz val="10"/>
        <color indexed="57"/>
        <rFont val="Arial"/>
        <family val="2"/>
      </rPr>
      <t xml:space="preserve"> - 1) (C))</t>
    </r>
    <r>
      <rPr>
        <b/>
        <vertAlign val="superscript"/>
        <sz val="10"/>
        <color indexed="57"/>
        <rFont val="Arial"/>
        <family val="2"/>
      </rPr>
      <t>0.5</t>
    </r>
    <r>
      <rPr>
        <b/>
        <sz val="10"/>
        <color indexed="57"/>
        <rFont val="Arial"/>
        <family val="2"/>
      </rPr>
      <t xml:space="preserve"> + tan</t>
    </r>
    <r>
      <rPr>
        <b/>
        <vertAlign val="superscript"/>
        <sz val="10"/>
        <color indexed="57"/>
        <rFont val="Arial"/>
        <family val="2"/>
      </rPr>
      <t>-1</t>
    </r>
    <r>
      <rPr>
        <b/>
        <sz val="10"/>
        <color indexed="57"/>
        <rFont val="Arial"/>
        <family val="2"/>
      </rPr>
      <t xml:space="preserve"> (b</t>
    </r>
    <r>
      <rPr>
        <b/>
        <vertAlign val="superscript"/>
        <sz val="10"/>
        <color indexed="57"/>
        <rFont val="Arial"/>
        <family val="2"/>
      </rPr>
      <t>2</t>
    </r>
    <r>
      <rPr>
        <b/>
        <sz val="10"/>
        <color indexed="57"/>
        <rFont val="Arial"/>
        <family val="2"/>
      </rPr>
      <t>-1) Sin</t>
    </r>
    <r>
      <rPr>
        <b/>
        <sz val="10"/>
        <color indexed="57"/>
        <rFont val="Symbol"/>
        <family val="1"/>
      </rPr>
      <t>q</t>
    </r>
    <r>
      <rPr>
        <b/>
        <sz val="10"/>
        <color indexed="57"/>
        <rFont val="Arial"/>
        <family val="2"/>
      </rPr>
      <t>/((b</t>
    </r>
    <r>
      <rPr>
        <b/>
        <vertAlign val="superscript"/>
        <sz val="10"/>
        <color indexed="57"/>
        <rFont val="Arial"/>
        <family val="2"/>
      </rPr>
      <t>2</t>
    </r>
    <r>
      <rPr>
        <b/>
        <sz val="10"/>
        <color indexed="57"/>
        <rFont val="Arial"/>
        <family val="2"/>
      </rPr>
      <t xml:space="preserve"> - 1)</t>
    </r>
    <r>
      <rPr>
        <b/>
        <vertAlign val="superscript"/>
        <sz val="10"/>
        <color indexed="57"/>
        <rFont val="Arial"/>
        <family val="2"/>
      </rPr>
      <t>0.5</t>
    </r>
    <r>
      <rPr>
        <b/>
        <sz val="10"/>
        <color indexed="57"/>
        <rFont val="Arial"/>
        <family val="2"/>
      </rPr>
      <t xml:space="preserve"> (C)</t>
    </r>
    <r>
      <rPr>
        <b/>
        <vertAlign val="superscript"/>
        <sz val="10"/>
        <color indexed="57"/>
        <rFont val="Arial"/>
        <family val="2"/>
      </rPr>
      <t>0.5</t>
    </r>
    <r>
      <rPr>
        <b/>
        <sz val="10"/>
        <color indexed="57"/>
        <rFont val="Arial"/>
        <family val="2"/>
      </rPr>
      <t>)) - (a</t>
    </r>
    <r>
      <rPr>
        <b/>
        <vertAlign val="subscript"/>
        <sz val="10"/>
        <color indexed="57"/>
        <rFont val="Arial"/>
        <family val="2"/>
      </rPr>
      <t>2</t>
    </r>
    <r>
      <rPr>
        <b/>
        <sz val="10"/>
        <color indexed="57"/>
        <rFont val="Arial"/>
        <family val="2"/>
      </rPr>
      <t xml:space="preserve"> Cos</t>
    </r>
    <r>
      <rPr>
        <b/>
        <sz val="10"/>
        <color indexed="57"/>
        <rFont val="Symbol"/>
        <family val="1"/>
      </rPr>
      <t>q</t>
    </r>
    <r>
      <rPr>
        <b/>
        <sz val="10"/>
        <color indexed="57"/>
        <rFont val="Arial"/>
        <family val="2"/>
      </rPr>
      <t>)/(b - a</t>
    </r>
    <r>
      <rPr>
        <b/>
        <vertAlign val="subscript"/>
        <sz val="10"/>
        <color indexed="57"/>
        <rFont val="Arial"/>
        <family val="2"/>
      </rPr>
      <t>2</t>
    </r>
    <r>
      <rPr>
        <b/>
        <sz val="10"/>
        <color indexed="57"/>
        <rFont val="Arial"/>
        <family val="2"/>
      </rPr>
      <t xml:space="preserve"> Sin</t>
    </r>
    <r>
      <rPr>
        <b/>
        <sz val="10"/>
        <color indexed="57"/>
        <rFont val="Symbol"/>
        <family val="1"/>
      </rPr>
      <t>q</t>
    </r>
    <r>
      <rPr>
        <b/>
        <sz val="10"/>
        <color indexed="57"/>
        <rFont val="Arial"/>
        <family val="2"/>
      </rPr>
      <t>) (tan</t>
    </r>
    <r>
      <rPr>
        <b/>
        <vertAlign val="superscript"/>
        <sz val="10"/>
        <color indexed="57"/>
        <rFont val="Arial"/>
        <family val="2"/>
      </rPr>
      <t>-1</t>
    </r>
    <r>
      <rPr>
        <b/>
        <sz val="10"/>
        <color indexed="57"/>
        <rFont val="Arial"/>
        <family val="2"/>
      </rPr>
      <t xml:space="preserve"> (b - 1/b + 1)</t>
    </r>
    <r>
      <rPr>
        <b/>
        <vertAlign val="superscript"/>
        <sz val="10"/>
        <color indexed="57"/>
        <rFont val="Arial"/>
        <family val="2"/>
      </rPr>
      <t>0.5</t>
    </r>
  </si>
  <si>
    <r>
      <t>kg/m</t>
    </r>
    <r>
      <rPr>
        <vertAlign val="superscript"/>
        <sz val="10"/>
        <color indexed="10"/>
        <rFont val="Arial"/>
        <family val="2"/>
      </rPr>
      <t>2</t>
    </r>
    <r>
      <rPr>
        <sz val="10"/>
        <color indexed="10"/>
        <rFont val="Arial"/>
        <family val="2"/>
      </rPr>
      <t>-sec</t>
    </r>
  </si>
  <si>
    <r>
      <t>m</t>
    </r>
    <r>
      <rPr>
        <vertAlign val="superscript"/>
        <sz val="10"/>
        <color indexed="10"/>
        <rFont val="Arial"/>
        <family val="2"/>
      </rPr>
      <t>-1</t>
    </r>
  </si>
  <si>
    <r>
      <t>ft</t>
    </r>
    <r>
      <rPr>
        <vertAlign val="superscript"/>
        <sz val="10"/>
        <color indexed="10"/>
        <rFont val="Arial"/>
        <family val="2"/>
      </rPr>
      <t>2</t>
    </r>
  </si>
  <si>
    <r>
      <t>m/sec</t>
    </r>
    <r>
      <rPr>
        <vertAlign val="superscript"/>
        <sz val="10"/>
        <color indexed="57"/>
        <rFont val="Arial"/>
        <family val="2"/>
      </rPr>
      <t>2</t>
    </r>
  </si>
  <si>
    <r>
      <t>kg/m</t>
    </r>
    <r>
      <rPr>
        <vertAlign val="superscript"/>
        <sz val="10"/>
        <color indexed="10"/>
        <rFont val="Arial"/>
        <family val="2"/>
      </rPr>
      <t>3</t>
    </r>
  </si>
  <si>
    <t>RADIATIVE HEAT FLUX CALCULATIONS IN PRESENCE OF WIND</t>
  </si>
  <si>
    <t>ABOVE GROUND LEVEL IN PRESENCE OF WIND (TILTED FLAME)</t>
  </si>
  <si>
    <t>RADIATIVE HEAT FLUX CALCULATION IN PRESENCE OF WIND</t>
  </si>
  <si>
    <t>March 2011</t>
  </si>
  <si>
    <t>Revised e-mail addresses, corrected editorial errors, revised print pagination and print layout.</t>
  </si>
  <si>
    <t>Corrected typo in Cell C85.  Corrected programming errors in Cells G156 and M158. Revised e-mail addresses, corrected editorial errors, revised print pagination and print layout.</t>
  </si>
  <si>
    <r>
      <t>H</t>
    </r>
    <r>
      <rPr>
        <b/>
        <vertAlign val="subscript"/>
        <sz val="16"/>
        <color indexed="57"/>
        <rFont val="Arial"/>
        <family val="2"/>
      </rPr>
      <t xml:space="preserve">f </t>
    </r>
    <r>
      <rPr>
        <b/>
        <sz val="16"/>
        <color indexed="57"/>
        <rFont val="Arial"/>
        <family val="2"/>
      </rPr>
      <t>= 55 D (m"/</t>
    </r>
    <r>
      <rPr>
        <b/>
        <sz val="16"/>
        <color indexed="57"/>
        <rFont val="Symbol"/>
        <family val="1"/>
      </rPr>
      <t>r</t>
    </r>
    <r>
      <rPr>
        <b/>
        <vertAlign val="subscript"/>
        <sz val="16"/>
        <color indexed="57"/>
        <rFont val="Arial"/>
        <family val="2"/>
      </rPr>
      <t>a</t>
    </r>
    <r>
      <rPr>
        <b/>
        <sz val="16"/>
        <color indexed="57"/>
        <rFont val="Arial"/>
        <family val="2"/>
      </rPr>
      <t xml:space="preserve"> (√g D)) </t>
    </r>
    <r>
      <rPr>
        <b/>
        <vertAlign val="superscript"/>
        <sz val="16"/>
        <color indexed="57"/>
        <rFont val="Arial"/>
        <family val="2"/>
      </rPr>
      <t>0.67</t>
    </r>
    <r>
      <rPr>
        <b/>
        <sz val="16"/>
        <color indexed="57"/>
        <rFont val="Arial"/>
        <family val="2"/>
      </rPr>
      <t xml:space="preserve"> (u*)</t>
    </r>
    <r>
      <rPr>
        <b/>
        <vertAlign val="superscript"/>
        <sz val="16"/>
        <color indexed="57"/>
        <rFont val="Arial"/>
        <family val="2"/>
      </rPr>
      <t>-0.21</t>
    </r>
  </si>
  <si>
    <t>AT GROUND LEVEL IN PRESENCE OF WIND (TILTED FLAME)</t>
  </si>
  <si>
    <r>
      <t>tan</t>
    </r>
    <r>
      <rPr>
        <b/>
        <vertAlign val="superscript"/>
        <sz val="10"/>
        <color indexed="57"/>
        <rFont val="Arial"/>
        <family val="2"/>
      </rPr>
      <t>-1</t>
    </r>
    <r>
      <rPr>
        <b/>
        <sz val="10"/>
        <color indexed="57"/>
        <rFont val="Arial"/>
        <family val="2"/>
      </rPr>
      <t>(b+1/b-1)</t>
    </r>
    <r>
      <rPr>
        <b/>
        <vertAlign val="superscript"/>
        <sz val="10"/>
        <color indexed="57"/>
        <rFont val="Arial"/>
        <family val="2"/>
      </rPr>
      <t>0.5</t>
    </r>
    <r>
      <rPr>
        <b/>
        <sz val="10"/>
        <color indexed="57"/>
        <rFont val="Arial"/>
        <family val="2"/>
      </rPr>
      <t>-(a</t>
    </r>
    <r>
      <rPr>
        <b/>
        <vertAlign val="superscript"/>
        <sz val="10"/>
        <color indexed="57"/>
        <rFont val="Arial"/>
        <family val="2"/>
      </rPr>
      <t>2</t>
    </r>
    <r>
      <rPr>
        <b/>
        <sz val="10"/>
        <color indexed="57"/>
        <rFont val="Arial"/>
        <family val="2"/>
      </rPr>
      <t xml:space="preserve"> + (b + 1)</t>
    </r>
    <r>
      <rPr>
        <b/>
        <vertAlign val="superscript"/>
        <sz val="10"/>
        <color indexed="57"/>
        <rFont val="Arial"/>
        <family val="2"/>
      </rPr>
      <t>2</t>
    </r>
    <r>
      <rPr>
        <b/>
        <sz val="10"/>
        <color indexed="57"/>
        <rFont val="Arial"/>
        <family val="2"/>
      </rPr>
      <t xml:space="preserve"> - 2 (b + 1 +ab Sin </t>
    </r>
    <r>
      <rPr>
        <b/>
        <sz val="10"/>
        <color indexed="57"/>
        <rFont val="Symbol"/>
        <family val="1"/>
      </rPr>
      <t>q</t>
    </r>
    <r>
      <rPr>
        <b/>
        <sz val="10"/>
        <color indexed="57"/>
        <rFont val="Arial"/>
        <family val="2"/>
      </rPr>
      <t>)/(AB)</t>
    </r>
    <r>
      <rPr>
        <b/>
        <vertAlign val="superscript"/>
        <sz val="10"/>
        <color indexed="57"/>
        <rFont val="Arial"/>
        <family val="2"/>
      </rPr>
      <t xml:space="preserve">0.5 </t>
    </r>
    <r>
      <rPr>
        <b/>
        <sz val="10"/>
        <color indexed="57"/>
        <rFont val="Arial"/>
        <family val="2"/>
      </rPr>
      <t>tan</t>
    </r>
    <r>
      <rPr>
        <b/>
        <vertAlign val="superscript"/>
        <sz val="10"/>
        <color indexed="57"/>
        <rFont val="Arial"/>
        <family val="2"/>
      </rPr>
      <t>-1</t>
    </r>
    <r>
      <rPr>
        <b/>
        <sz val="10"/>
        <color indexed="57"/>
        <rFont val="Arial"/>
        <family val="2"/>
      </rPr>
      <t xml:space="preserve"> (A/B)</t>
    </r>
    <r>
      <rPr>
        <b/>
        <vertAlign val="superscript"/>
        <sz val="10"/>
        <color indexed="57"/>
        <rFont val="Arial"/>
        <family val="2"/>
      </rPr>
      <t>0.5</t>
    </r>
    <r>
      <rPr>
        <b/>
        <sz val="10"/>
        <color indexed="57"/>
        <rFont val="Arial"/>
        <family val="2"/>
      </rPr>
      <t>((b - 1)/(b + 1))</t>
    </r>
    <r>
      <rPr>
        <b/>
        <vertAlign val="superscript"/>
        <sz val="10"/>
        <color indexed="57"/>
        <rFont val="Arial"/>
        <family val="2"/>
      </rPr>
      <t xml:space="preserve">0.5 </t>
    </r>
    <r>
      <rPr>
        <b/>
        <sz val="10"/>
        <color indexed="57"/>
        <rFont val="Arial"/>
        <family val="2"/>
      </rPr>
      <t>+                                                              Sin</t>
    </r>
    <r>
      <rPr>
        <b/>
        <sz val="10"/>
        <color indexed="57"/>
        <rFont val="Symbol"/>
        <family val="1"/>
      </rPr>
      <t>q</t>
    </r>
    <r>
      <rPr>
        <b/>
        <sz val="10"/>
        <color indexed="57"/>
        <rFont val="Arial"/>
        <family val="2"/>
      </rPr>
      <t>/(C)</t>
    </r>
    <r>
      <rPr>
        <b/>
        <vertAlign val="superscript"/>
        <sz val="10"/>
        <color indexed="57"/>
        <rFont val="Arial"/>
        <family val="2"/>
      </rPr>
      <t>0.5</t>
    </r>
    <r>
      <rPr>
        <b/>
        <sz val="10"/>
        <color indexed="57"/>
        <rFont val="Arial"/>
        <family val="2"/>
      </rPr>
      <t xml:space="preserve"> (tan</t>
    </r>
    <r>
      <rPr>
        <b/>
        <vertAlign val="superscript"/>
        <sz val="10"/>
        <color indexed="57"/>
        <rFont val="Arial"/>
        <family val="2"/>
      </rPr>
      <t>-1</t>
    </r>
    <r>
      <rPr>
        <b/>
        <sz val="10"/>
        <color indexed="57"/>
        <rFont val="Arial"/>
        <family val="2"/>
      </rPr>
      <t xml:space="preserve"> ((ab - (b</t>
    </r>
    <r>
      <rPr>
        <b/>
        <vertAlign val="superscript"/>
        <sz val="10"/>
        <color indexed="57"/>
        <rFont val="Arial"/>
        <family val="2"/>
      </rPr>
      <t>2</t>
    </r>
    <r>
      <rPr>
        <b/>
        <sz val="10"/>
        <color indexed="57"/>
        <rFont val="Arial"/>
        <family val="2"/>
      </rPr>
      <t xml:space="preserve"> - 1)Sin</t>
    </r>
    <r>
      <rPr>
        <b/>
        <sz val="10"/>
        <color indexed="57"/>
        <rFont val="Symbol"/>
        <family val="1"/>
      </rPr>
      <t>q</t>
    </r>
    <r>
      <rPr>
        <b/>
        <sz val="10"/>
        <color indexed="57"/>
        <rFont val="Arial"/>
        <family val="2"/>
      </rPr>
      <t>)/ ((b</t>
    </r>
    <r>
      <rPr>
        <b/>
        <vertAlign val="superscript"/>
        <sz val="10"/>
        <color indexed="57"/>
        <rFont val="Arial"/>
        <family val="2"/>
      </rPr>
      <t>2</t>
    </r>
    <r>
      <rPr>
        <b/>
        <sz val="10"/>
        <color indexed="57"/>
        <rFont val="Arial"/>
        <family val="2"/>
      </rPr>
      <t xml:space="preserve"> - 1) (C))</t>
    </r>
    <r>
      <rPr>
        <b/>
        <vertAlign val="superscript"/>
        <sz val="10"/>
        <color indexed="57"/>
        <rFont val="Arial"/>
        <family val="2"/>
      </rPr>
      <t>0.5</t>
    </r>
    <r>
      <rPr>
        <b/>
        <sz val="10"/>
        <color indexed="57"/>
        <rFont val="Arial"/>
        <family val="2"/>
      </rPr>
      <t>)+ tan</t>
    </r>
    <r>
      <rPr>
        <b/>
        <vertAlign val="superscript"/>
        <sz val="10"/>
        <color indexed="57"/>
        <rFont val="Arial"/>
        <family val="2"/>
      </rPr>
      <t>-1</t>
    </r>
    <r>
      <rPr>
        <b/>
        <sz val="10"/>
        <color indexed="57"/>
        <rFont val="Arial"/>
        <family val="2"/>
      </rPr>
      <t xml:space="preserve"> ( (Sin</t>
    </r>
    <r>
      <rPr>
        <b/>
        <sz val="10"/>
        <color indexed="57"/>
        <rFont val="Symbol"/>
        <family val="1"/>
      </rPr>
      <t>q (</t>
    </r>
    <r>
      <rPr>
        <b/>
        <sz val="10"/>
        <color indexed="57"/>
        <rFont val="Arial"/>
        <family val="2"/>
      </rPr>
      <t>b</t>
    </r>
    <r>
      <rPr>
        <b/>
        <vertAlign val="superscript"/>
        <sz val="10"/>
        <color indexed="57"/>
        <rFont val="Arial"/>
        <family val="2"/>
      </rPr>
      <t>2</t>
    </r>
    <r>
      <rPr>
        <b/>
        <sz val="10"/>
        <color indexed="57"/>
        <rFont val="Arial"/>
        <family val="2"/>
      </rPr>
      <t>-1))/(b</t>
    </r>
    <r>
      <rPr>
        <b/>
        <vertAlign val="superscript"/>
        <sz val="10"/>
        <color indexed="57"/>
        <rFont val="Arial"/>
        <family val="2"/>
      </rPr>
      <t>2</t>
    </r>
    <r>
      <rPr>
        <b/>
        <sz val="10"/>
        <color indexed="57"/>
        <rFont val="Arial"/>
        <family val="2"/>
      </rPr>
      <t>-1)</t>
    </r>
    <r>
      <rPr>
        <b/>
        <vertAlign val="superscript"/>
        <sz val="10"/>
        <color indexed="57"/>
        <rFont val="Arial"/>
        <family val="2"/>
      </rPr>
      <t>0.5</t>
    </r>
    <r>
      <rPr>
        <b/>
        <sz val="10"/>
        <color indexed="57"/>
        <rFont val="Arial"/>
        <family val="2"/>
      </rPr>
      <t xml:space="preserve"> (C)</t>
    </r>
    <r>
      <rPr>
        <b/>
        <vertAlign val="superscript"/>
        <sz val="10"/>
        <color indexed="57"/>
        <rFont val="Arial"/>
        <family val="2"/>
      </rPr>
      <t>0.5</t>
    </r>
    <r>
      <rPr>
        <b/>
        <sz val="10"/>
        <color indexed="57"/>
        <rFont val="Arial"/>
        <family val="2"/>
      </rPr>
      <t xml:space="preserve">) </t>
    </r>
  </si>
  <si>
    <t>December 2004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</si>
</sst>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s>
  <fonts count="123">
    <font>
      <sz val="10"/>
      <name val="Arial"/>
      <family val="0"/>
    </font>
    <font>
      <b/>
      <sz val="14"/>
      <name val="Arial"/>
      <family val="2"/>
    </font>
    <font>
      <sz val="10"/>
      <color indexed="13"/>
      <name val="Arial"/>
      <family val="2"/>
    </font>
    <font>
      <b/>
      <sz val="10"/>
      <color indexed="8"/>
      <name val="Arial"/>
      <family val="2"/>
    </font>
    <font>
      <b/>
      <sz val="14"/>
      <color indexed="10"/>
      <name val="Arial"/>
      <family val="2"/>
    </font>
    <font>
      <sz val="10"/>
      <color indexed="10"/>
      <name val="Arial"/>
      <family val="2"/>
    </font>
    <font>
      <vertAlign val="subscript"/>
      <sz val="10"/>
      <color indexed="10"/>
      <name val="Arial"/>
      <family val="2"/>
    </font>
    <font>
      <sz val="8"/>
      <color indexed="10"/>
      <name val="Arial"/>
      <family val="2"/>
    </font>
    <font>
      <sz val="8"/>
      <color indexed="48"/>
      <name val="Arial"/>
      <family val="2"/>
    </font>
    <font>
      <sz val="10"/>
      <color indexed="10"/>
      <name val="Symbol"/>
      <family val="1"/>
    </font>
    <font>
      <vertAlign val="superscript"/>
      <sz val="8"/>
      <color indexed="10"/>
      <name val="Arial"/>
      <family val="2"/>
    </font>
    <font>
      <sz val="8"/>
      <color indexed="12"/>
      <name val="Symbol"/>
      <family val="1"/>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sz val="8"/>
      <color indexed="57"/>
      <name val="Arial"/>
      <family val="2"/>
    </font>
    <font>
      <b/>
      <sz val="12"/>
      <name val="Arial"/>
      <family val="2"/>
    </font>
    <font>
      <sz val="12"/>
      <name val="Arial"/>
      <family val="2"/>
    </font>
    <font>
      <b/>
      <sz val="11"/>
      <color indexed="10"/>
      <name val="Arial"/>
      <family val="2"/>
    </font>
    <font>
      <b/>
      <sz val="8"/>
      <name val="Arial"/>
      <family val="2"/>
    </font>
    <font>
      <sz val="9"/>
      <color indexed="57"/>
      <name val="Arial"/>
      <family val="2"/>
    </font>
    <font>
      <sz val="9"/>
      <name val="Arial"/>
      <family val="2"/>
    </font>
    <font>
      <sz val="6"/>
      <name val="Arial"/>
      <family val="2"/>
    </font>
    <font>
      <u val="single"/>
      <sz val="10"/>
      <color indexed="12"/>
      <name val="Arial"/>
      <family val="2"/>
    </font>
    <font>
      <u val="single"/>
      <sz val="10"/>
      <color indexed="36"/>
      <name val="Arial"/>
      <family val="2"/>
    </font>
    <font>
      <sz val="10"/>
      <color indexed="48"/>
      <name val="Arial"/>
      <family val="2"/>
    </font>
    <font>
      <b/>
      <sz val="10"/>
      <color indexed="48"/>
      <name val="Arial"/>
      <family val="2"/>
    </font>
    <font>
      <sz val="9"/>
      <color indexed="53"/>
      <name val="Arial"/>
      <family val="2"/>
    </font>
    <font>
      <b/>
      <sz val="10"/>
      <color indexed="57"/>
      <name val="Symbol"/>
      <family val="1"/>
    </font>
    <font>
      <b/>
      <sz val="9"/>
      <color indexed="53"/>
      <name val="Arial"/>
      <family val="2"/>
    </font>
    <font>
      <b/>
      <vertAlign val="subscript"/>
      <sz val="9"/>
      <color indexed="53"/>
      <name val="Arial"/>
      <family val="2"/>
    </font>
    <font>
      <vertAlign val="subscript"/>
      <sz val="9"/>
      <color indexed="53"/>
      <name val="Arial"/>
      <family val="2"/>
    </font>
    <font>
      <b/>
      <sz val="11"/>
      <color indexed="48"/>
      <name val="Arial"/>
      <family val="2"/>
    </font>
    <font>
      <i/>
      <sz val="8"/>
      <color indexed="10"/>
      <name val="Arial"/>
      <family val="2"/>
    </font>
    <font>
      <sz val="11"/>
      <name val="Arial"/>
      <family val="2"/>
    </font>
    <font>
      <sz val="10"/>
      <color indexed="12"/>
      <name val="Arial"/>
      <family val="2"/>
    </font>
    <font>
      <vertAlign val="superscript"/>
      <sz val="10"/>
      <color indexed="12"/>
      <name val="Arial"/>
      <family val="2"/>
    </font>
    <font>
      <sz val="10"/>
      <color indexed="12"/>
      <name val="Symbol"/>
      <family val="1"/>
    </font>
    <font>
      <vertAlign val="subscript"/>
      <sz val="10"/>
      <color indexed="12"/>
      <name val="Arial"/>
      <family val="2"/>
    </font>
    <font>
      <b/>
      <sz val="8"/>
      <name val="Tahoma"/>
      <family val="2"/>
    </font>
    <font>
      <sz val="11"/>
      <color indexed="48"/>
      <name val="Arial"/>
      <family val="2"/>
    </font>
    <font>
      <vertAlign val="superscript"/>
      <sz val="10"/>
      <color indexed="12"/>
      <name val="Symbol"/>
      <family val="1"/>
    </font>
    <font>
      <i/>
      <vertAlign val="superscript"/>
      <sz val="8"/>
      <color indexed="10"/>
      <name val="Arial"/>
      <family val="2"/>
    </font>
    <font>
      <b/>
      <sz val="12"/>
      <color indexed="13"/>
      <name val="Arial"/>
      <family val="2"/>
    </font>
    <font>
      <b/>
      <sz val="11"/>
      <name val="Arial"/>
      <family val="2"/>
    </font>
    <font>
      <sz val="10"/>
      <color indexed="8"/>
      <name val="Arial"/>
      <family val="2"/>
    </font>
    <font>
      <vertAlign val="subscript"/>
      <sz val="10"/>
      <color indexed="48"/>
      <name val="Arial"/>
      <family val="2"/>
    </font>
    <font>
      <vertAlign val="superscript"/>
      <sz val="8"/>
      <color indexed="9"/>
      <name val="Arial"/>
      <family val="2"/>
    </font>
    <font>
      <b/>
      <sz val="16"/>
      <name val="Arial"/>
      <family val="2"/>
    </font>
    <font>
      <b/>
      <sz val="14"/>
      <color indexed="8"/>
      <name val="Arial"/>
      <family val="2"/>
    </font>
    <font>
      <sz val="11"/>
      <color indexed="8"/>
      <name val="Arial"/>
      <family val="2"/>
    </font>
    <font>
      <b/>
      <sz val="18"/>
      <name val="Arial"/>
      <family val="2"/>
    </font>
    <font>
      <b/>
      <vertAlign val="superscript"/>
      <sz val="18"/>
      <name val="Arial"/>
      <family val="2"/>
    </font>
    <font>
      <b/>
      <sz val="11"/>
      <color indexed="9"/>
      <name val="Arial"/>
      <family val="2"/>
    </font>
    <font>
      <sz val="11"/>
      <color indexed="43"/>
      <name val="Arial"/>
      <family val="2"/>
    </font>
    <font>
      <vertAlign val="superscript"/>
      <sz val="11"/>
      <color indexed="43"/>
      <name val="Arial"/>
      <family val="2"/>
    </font>
    <font>
      <sz val="10"/>
      <color indexed="26"/>
      <name val="Arial"/>
      <family val="2"/>
    </font>
    <font>
      <b/>
      <sz val="18"/>
      <color indexed="10"/>
      <name val="Arial"/>
      <family val="2"/>
    </font>
    <font>
      <sz val="18"/>
      <name val="Arial"/>
      <family val="2"/>
    </font>
    <font>
      <b/>
      <sz val="16"/>
      <color indexed="57"/>
      <name val="Arial"/>
      <family val="2"/>
    </font>
    <font>
      <sz val="16"/>
      <name val="Arial"/>
      <family val="2"/>
    </font>
    <font>
      <b/>
      <sz val="14"/>
      <color indexed="57"/>
      <name val="Arial"/>
      <family val="2"/>
    </font>
    <font>
      <sz val="14"/>
      <color indexed="10"/>
      <name val="Arial"/>
      <family val="2"/>
    </font>
    <font>
      <sz val="14"/>
      <name val="Arial"/>
      <family val="2"/>
    </font>
    <font>
      <b/>
      <sz val="18"/>
      <color indexed="57"/>
      <name val="Arial"/>
      <family val="2"/>
    </font>
    <font>
      <sz val="18"/>
      <color indexed="57"/>
      <name val="Arial"/>
      <family val="2"/>
    </font>
    <font>
      <b/>
      <vertAlign val="subscript"/>
      <sz val="18"/>
      <color indexed="57"/>
      <name val="Arial"/>
      <family val="2"/>
    </font>
    <font>
      <sz val="16"/>
      <color indexed="57"/>
      <name val="Arial"/>
      <family val="2"/>
    </font>
    <font>
      <b/>
      <vertAlign val="subscript"/>
      <sz val="16"/>
      <color indexed="57"/>
      <name val="Arial"/>
      <family val="2"/>
    </font>
    <font>
      <b/>
      <sz val="16"/>
      <color indexed="57"/>
      <name val="Symbol"/>
      <family val="1"/>
    </font>
    <font>
      <b/>
      <vertAlign val="superscript"/>
      <sz val="16"/>
      <color indexed="57"/>
      <name val="Arial"/>
      <family val="2"/>
    </font>
    <font>
      <b/>
      <vertAlign val="subscript"/>
      <sz val="10"/>
      <color indexed="57"/>
      <name val="Arial"/>
      <family val="2"/>
    </font>
    <font>
      <b/>
      <vertAlign val="superscript"/>
      <sz val="10"/>
      <color indexed="57"/>
      <name val="Arial"/>
      <family val="2"/>
    </font>
    <font>
      <b/>
      <sz val="10"/>
      <name val="Arial"/>
      <family val="2"/>
    </font>
    <font>
      <b/>
      <vertAlign val="superscript"/>
      <sz val="16"/>
      <color indexed="57"/>
      <name val="Symbol"/>
      <family val="1"/>
    </font>
    <font>
      <vertAlign val="superscrip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b/>
      <sz val="14"/>
      <color indexed="13"/>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b/>
      <sz val="14"/>
      <color rgb="FFFFFF00"/>
      <name val="Arial"/>
      <family val="2"/>
    </font>
    <font>
      <sz val="10"/>
      <color rgb="FF339966"/>
      <name val="Arial"/>
      <family val="2"/>
    </font>
    <font>
      <sz val="9"/>
      <color rgb="FF339966"/>
      <name val="Arial"/>
      <family val="2"/>
    </font>
    <font>
      <b/>
      <sz val="16"/>
      <color rgb="FF339966"/>
      <name val="Arial"/>
      <family val="2"/>
    </font>
    <font>
      <sz val="10"/>
      <color rgb="FF339966"/>
      <name val="Symbol"/>
      <family val="1"/>
    </font>
    <font>
      <b/>
      <sz val="10"/>
      <color theme="0"/>
      <name val="Arial"/>
      <family val="2"/>
    </font>
    <font>
      <b/>
      <sz val="10"/>
      <color rgb="FF339966"/>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5"/>
        <bgColor indexed="64"/>
      </patternFill>
    </fill>
    <fill>
      <patternFill patternType="solid">
        <fgColor rgb="FFFF0000"/>
        <bgColor indexed="64"/>
      </patternFill>
    </fill>
    <fill>
      <patternFill patternType="solid">
        <fgColor indexed="43"/>
        <bgColor indexed="64"/>
      </patternFill>
    </fill>
    <fill>
      <patternFill patternType="solid">
        <fgColor rgb="FFFFFF99"/>
        <bgColor indexed="64"/>
      </patternFill>
    </fill>
    <fill>
      <patternFill patternType="solid">
        <fgColor indexed="12"/>
        <bgColor indexed="64"/>
      </patternFill>
    </fill>
    <fill>
      <patternFill patternType="solid">
        <fgColor indexed="2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color indexed="63"/>
      </right>
      <top>
        <color indexed="63"/>
      </top>
      <bottom style="thick"/>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medium"/>
      <top>
        <color indexed="63"/>
      </top>
      <bottom style="medium"/>
    </border>
    <border>
      <left style="thin"/>
      <right style="thin"/>
      <top>
        <color indexed="63"/>
      </top>
      <bottom style="thin"/>
    </border>
    <border>
      <left style="thin"/>
      <right style="thin"/>
      <top style="thin"/>
      <bottom style="thin"/>
    </border>
    <border>
      <left style="double"/>
      <right style="double"/>
      <top style="double"/>
      <bottom style="double"/>
    </border>
    <border>
      <left>
        <color indexed="63"/>
      </left>
      <right>
        <color indexed="63"/>
      </right>
      <top style="double"/>
      <bottom style="double"/>
    </border>
    <border>
      <left style="double"/>
      <right style="double"/>
      <top style="double"/>
      <bottom style="medium"/>
    </border>
    <border>
      <left>
        <color indexed="63"/>
      </left>
      <right>
        <color indexed="63"/>
      </right>
      <top style="double"/>
      <bottom style="mediu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style="double"/>
      <bottom style="double"/>
    </border>
    <border>
      <left style="double"/>
      <right>
        <color indexed="63"/>
      </right>
      <top style="double"/>
      <bottom style="double"/>
    </border>
    <border>
      <left style="thin"/>
      <right>
        <color indexed="63"/>
      </right>
      <top style="thin"/>
      <bottom style="thin"/>
    </border>
    <border>
      <left>
        <color indexed="63"/>
      </left>
      <right>
        <color indexed="63"/>
      </right>
      <top style="thin"/>
      <bottom>
        <color indexed="63"/>
      </bottom>
    </border>
    <border>
      <left style="double"/>
      <right style="double"/>
      <top>
        <color indexed="63"/>
      </top>
      <bottom style="medium"/>
    </border>
    <border>
      <left style="double"/>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medium"/>
    </border>
    <border>
      <left>
        <color indexed="63"/>
      </left>
      <right style="double"/>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25"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0" fillId="0" borderId="0">
      <alignment/>
      <protection/>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254">
    <xf numFmtId="0" fontId="0" fillId="0" borderId="0" xfId="0" applyAlignment="1">
      <alignment/>
    </xf>
    <xf numFmtId="0" fontId="4" fillId="0" borderId="0" xfId="0" applyFont="1" applyAlignment="1">
      <alignment/>
    </xf>
    <xf numFmtId="0" fontId="0" fillId="0" borderId="10" xfId="0" applyBorder="1" applyAlignment="1">
      <alignment/>
    </xf>
    <xf numFmtId="0" fontId="5" fillId="0" borderId="0" xfId="0" applyFont="1" applyAlignment="1">
      <alignment/>
    </xf>
    <xf numFmtId="0" fontId="7" fillId="0" borderId="0" xfId="0" applyFont="1" applyAlignment="1">
      <alignment/>
    </xf>
    <xf numFmtId="0" fontId="7" fillId="33" borderId="0" xfId="0" applyFont="1" applyFill="1" applyAlignment="1">
      <alignment/>
    </xf>
    <xf numFmtId="0" fontId="12" fillId="0" borderId="0" xfId="0" applyFont="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xf>
    <xf numFmtId="2" fontId="16" fillId="0" borderId="0" xfId="0" applyNumberFormat="1" applyFont="1" applyAlignment="1">
      <alignment/>
    </xf>
    <xf numFmtId="2" fontId="13" fillId="0" borderId="0" xfId="0" applyNumberFormat="1" applyFont="1" applyAlignment="1">
      <alignment/>
    </xf>
    <xf numFmtId="0" fontId="18" fillId="0" borderId="0" xfId="0" applyFont="1" applyAlignment="1">
      <alignment/>
    </xf>
    <xf numFmtId="0" fontId="19" fillId="0" borderId="0" xfId="0" applyFont="1" applyAlignment="1">
      <alignment/>
    </xf>
    <xf numFmtId="0" fontId="0" fillId="0" borderId="0" xfId="0" applyFont="1" applyAlignment="1">
      <alignment/>
    </xf>
    <xf numFmtId="0" fontId="21" fillId="0" borderId="0" xfId="0" applyFont="1" applyAlignment="1">
      <alignment/>
    </xf>
    <xf numFmtId="164" fontId="16" fillId="0" borderId="0" xfId="0" applyNumberFormat="1" applyFont="1" applyAlignment="1">
      <alignment/>
    </xf>
    <xf numFmtId="0" fontId="23" fillId="0" borderId="0" xfId="0" applyFont="1" applyAlignment="1">
      <alignment/>
    </xf>
    <xf numFmtId="0" fontId="24" fillId="0" borderId="0" xfId="0" applyFont="1" applyAlignment="1">
      <alignment/>
    </xf>
    <xf numFmtId="164" fontId="27" fillId="0" borderId="0" xfId="0" applyNumberFormat="1" applyFont="1" applyAlignment="1">
      <alignment/>
    </xf>
    <xf numFmtId="0" fontId="27" fillId="0" borderId="0" xfId="0" applyFont="1" applyAlignment="1">
      <alignment/>
    </xf>
    <xf numFmtId="0" fontId="28" fillId="0" borderId="0" xfId="0" applyFont="1" applyAlignment="1">
      <alignment/>
    </xf>
    <xf numFmtId="0" fontId="29" fillId="0" borderId="0" xfId="0" applyFont="1" applyAlignment="1">
      <alignment/>
    </xf>
    <xf numFmtId="164" fontId="29" fillId="0" borderId="0" xfId="0" applyNumberFormat="1" applyFont="1" applyAlignment="1">
      <alignment/>
    </xf>
    <xf numFmtId="0" fontId="13" fillId="0" borderId="0" xfId="0" applyFont="1" applyAlignment="1">
      <alignment/>
    </xf>
    <xf numFmtId="0" fontId="13" fillId="0" borderId="0" xfId="0" applyNumberFormat="1" applyFont="1" applyFill="1" applyBorder="1" applyAlignment="1" applyProtection="1">
      <alignment/>
      <protection locked="0"/>
    </xf>
    <xf numFmtId="0" fontId="30" fillId="0" borderId="0" xfId="0" applyFont="1" applyAlignment="1">
      <alignment horizontal="right"/>
    </xf>
    <xf numFmtId="165" fontId="16" fillId="0" borderId="0" xfId="0" applyNumberFormat="1" applyFont="1" applyAlignment="1">
      <alignment/>
    </xf>
    <xf numFmtId="0" fontId="31" fillId="0" borderId="0" xfId="0" applyFont="1" applyAlignment="1">
      <alignment/>
    </xf>
    <xf numFmtId="0" fontId="34" fillId="0" borderId="0" xfId="0" applyFont="1" applyAlignment="1">
      <alignment/>
    </xf>
    <xf numFmtId="0" fontId="11" fillId="0" borderId="0" xfId="0" applyFont="1" applyFill="1" applyAlignment="1">
      <alignment horizontal="center"/>
    </xf>
    <xf numFmtId="0" fontId="8" fillId="0" borderId="0" xfId="0" applyFont="1" applyFill="1" applyAlignment="1">
      <alignment horizontal="center"/>
    </xf>
    <xf numFmtId="0" fontId="7" fillId="0" borderId="0" xfId="0" applyFont="1" applyFill="1" applyAlignment="1">
      <alignment/>
    </xf>
    <xf numFmtId="0" fontId="0" fillId="0" borderId="0" xfId="0" applyBorder="1" applyAlignment="1">
      <alignment/>
    </xf>
    <xf numFmtId="0" fontId="20" fillId="0" borderId="0" xfId="0" applyFont="1" applyAlignment="1">
      <alignment/>
    </xf>
    <xf numFmtId="0" fontId="0" fillId="0" borderId="11" xfId="0" applyBorder="1" applyAlignment="1">
      <alignment/>
    </xf>
    <xf numFmtId="0" fontId="7" fillId="0" borderId="11" xfId="0" applyFont="1" applyBorder="1" applyAlignment="1">
      <alignment/>
    </xf>
    <xf numFmtId="0" fontId="37" fillId="33" borderId="12" xfId="0" applyFont="1" applyFill="1" applyBorder="1" applyAlignment="1">
      <alignment horizontal="left"/>
    </xf>
    <xf numFmtId="0" fontId="37" fillId="33" borderId="13" xfId="0" applyFont="1" applyFill="1" applyBorder="1" applyAlignment="1">
      <alignment horizontal="left"/>
    </xf>
    <xf numFmtId="0" fontId="27" fillId="33" borderId="14" xfId="0" applyFont="1" applyFill="1" applyBorder="1" applyAlignment="1">
      <alignment horizontal="left"/>
    </xf>
    <xf numFmtId="0" fontId="37" fillId="33" borderId="15" xfId="0" applyFont="1" applyFill="1" applyBorder="1" applyAlignment="1">
      <alignment horizontal="left"/>
    </xf>
    <xf numFmtId="0" fontId="27" fillId="33" borderId="16" xfId="0" applyFont="1" applyFill="1" applyBorder="1" applyAlignment="1">
      <alignment horizontal="left"/>
    </xf>
    <xf numFmtId="0" fontId="16" fillId="0" borderId="0" xfId="0" applyFont="1" applyBorder="1" applyAlignment="1">
      <alignment/>
    </xf>
    <xf numFmtId="0" fontId="34" fillId="0" borderId="0" xfId="0" applyFont="1" applyFill="1" applyAlignment="1">
      <alignment horizontal="left"/>
    </xf>
    <xf numFmtId="0" fontId="37" fillId="33" borderId="17" xfId="0" applyFont="1" applyFill="1" applyBorder="1" applyAlignment="1">
      <alignment horizontal="left" wrapText="1"/>
    </xf>
    <xf numFmtId="0" fontId="27" fillId="33" borderId="17" xfId="0" applyFont="1" applyFill="1" applyBorder="1" applyAlignment="1">
      <alignment horizontal="left"/>
    </xf>
    <xf numFmtId="0" fontId="27" fillId="33" borderId="18" xfId="0" applyFont="1" applyFill="1" applyBorder="1" applyAlignment="1">
      <alignment horizontal="left"/>
    </xf>
    <xf numFmtId="0" fontId="37" fillId="33" borderId="19" xfId="0" applyFont="1" applyFill="1" applyBorder="1" applyAlignment="1">
      <alignment horizontal="left"/>
    </xf>
    <xf numFmtId="3" fontId="27" fillId="33" borderId="0" xfId="0" applyNumberFormat="1" applyFont="1" applyFill="1" applyBorder="1" applyAlignment="1">
      <alignment horizontal="left"/>
    </xf>
    <xf numFmtId="3" fontId="27" fillId="33" borderId="20" xfId="0" applyNumberFormat="1" applyFont="1" applyFill="1" applyBorder="1" applyAlignment="1">
      <alignment horizontal="left"/>
    </xf>
    <xf numFmtId="0" fontId="27" fillId="33" borderId="21" xfId="0" applyFont="1" applyFill="1" applyBorder="1" applyAlignment="1">
      <alignment horizontal="left"/>
    </xf>
    <xf numFmtId="2" fontId="16" fillId="0" borderId="0" xfId="0" applyNumberFormat="1" applyFont="1" applyFill="1" applyAlignment="1">
      <alignment/>
    </xf>
    <xf numFmtId="0" fontId="0" fillId="0" borderId="0" xfId="57" applyProtection="1">
      <alignment/>
      <protection locked="0"/>
    </xf>
    <xf numFmtId="0" fontId="0" fillId="0" borderId="0" xfId="57" applyFill="1" applyProtection="1">
      <alignment/>
      <protection locked="0"/>
    </xf>
    <xf numFmtId="0" fontId="0" fillId="0" borderId="0" xfId="0" applyAlignment="1" applyProtection="1">
      <alignment/>
      <protection locked="0"/>
    </xf>
    <xf numFmtId="0" fontId="35" fillId="33" borderId="0" xfId="0" applyFont="1" applyFill="1" applyAlignment="1">
      <alignment/>
    </xf>
    <xf numFmtId="0" fontId="0" fillId="34" borderId="22" xfId="0" applyNumberFormat="1" applyFill="1" applyBorder="1" applyAlignment="1" applyProtection="1">
      <alignment/>
      <protection locked="0"/>
    </xf>
    <xf numFmtId="0" fontId="0" fillId="34" borderId="23" xfId="0" applyNumberFormat="1" applyFill="1" applyBorder="1" applyAlignment="1" applyProtection="1">
      <alignment/>
      <protection locked="0"/>
    </xf>
    <xf numFmtId="0" fontId="46" fillId="35" borderId="0" xfId="0" applyFont="1" applyFill="1" applyAlignment="1">
      <alignment/>
    </xf>
    <xf numFmtId="0" fontId="46" fillId="35" borderId="0" xfId="0" applyFont="1" applyFill="1" applyAlignment="1">
      <alignment horizontal="center"/>
    </xf>
    <xf numFmtId="0" fontId="45" fillId="36" borderId="24" xfId="0" applyFont="1" applyFill="1" applyBorder="1" applyAlignment="1">
      <alignment horizontal="center" vertical="center"/>
    </xf>
    <xf numFmtId="0" fontId="5" fillId="0" borderId="0" xfId="0" applyFont="1" applyAlignment="1">
      <alignment/>
    </xf>
    <xf numFmtId="0" fontId="3" fillId="37" borderId="24" xfId="0" applyFont="1" applyFill="1" applyBorder="1" applyAlignment="1" applyProtection="1">
      <alignment/>
      <protection/>
    </xf>
    <xf numFmtId="0" fontId="3" fillId="37" borderId="25" xfId="0" applyFont="1" applyFill="1" applyBorder="1" applyAlignment="1" applyProtection="1">
      <alignment/>
      <protection/>
    </xf>
    <xf numFmtId="0" fontId="0" fillId="0" borderId="0" xfId="0" applyAlignment="1" applyProtection="1">
      <alignment/>
      <protection/>
    </xf>
    <xf numFmtId="49" fontId="47" fillId="37" borderId="26" xfId="0" applyNumberFormat="1" applyFont="1" applyFill="1" applyBorder="1" applyAlignment="1" applyProtection="1">
      <alignment/>
      <protection/>
    </xf>
    <xf numFmtId="49" fontId="47" fillId="37" borderId="27" xfId="0" applyNumberFormat="1" applyFont="1" applyFill="1" applyBorder="1" applyAlignment="1" applyProtection="1">
      <alignment/>
      <protection/>
    </xf>
    <xf numFmtId="49" fontId="47" fillId="37" borderId="28" xfId="0" applyNumberFormat="1" applyFont="1" applyFill="1" applyBorder="1" applyAlignment="1" applyProtection="1">
      <alignment/>
      <protection/>
    </xf>
    <xf numFmtId="49" fontId="47" fillId="37" borderId="0" xfId="0" applyNumberFormat="1" applyFont="1" applyFill="1" applyBorder="1" applyAlignment="1" applyProtection="1">
      <alignment/>
      <protection/>
    </xf>
    <xf numFmtId="49" fontId="47" fillId="37" borderId="29" xfId="0" applyNumberFormat="1" applyFont="1" applyFill="1" applyBorder="1" applyAlignment="1" applyProtection="1">
      <alignment/>
      <protection/>
    </xf>
    <xf numFmtId="49" fontId="47" fillId="37" borderId="30" xfId="0" applyNumberFormat="1" applyFont="1" applyFill="1" applyBorder="1" applyAlignment="1" applyProtection="1">
      <alignment/>
      <protection/>
    </xf>
    <xf numFmtId="0" fontId="47" fillId="37" borderId="30" xfId="0" applyFont="1" applyFill="1" applyBorder="1" applyAlignment="1" applyProtection="1">
      <alignment/>
      <protection/>
    </xf>
    <xf numFmtId="0" fontId="47" fillId="37" borderId="29" xfId="0" applyFont="1" applyFill="1" applyBorder="1" applyAlignment="1" applyProtection="1">
      <alignment/>
      <protection/>
    </xf>
    <xf numFmtId="0" fontId="13" fillId="0" borderId="23" xfId="0" applyNumberFormat="1" applyFont="1" applyFill="1" applyBorder="1" applyAlignment="1" applyProtection="1">
      <alignment/>
      <protection locked="0"/>
    </xf>
    <xf numFmtId="2" fontId="0" fillId="34" borderId="23" xfId="0" applyNumberFormat="1" applyFont="1" applyFill="1" applyBorder="1" applyAlignment="1" applyProtection="1">
      <alignment/>
      <protection locked="0"/>
    </xf>
    <xf numFmtId="2" fontId="0" fillId="34" borderId="23" xfId="0" applyNumberFormat="1" applyFont="1" applyFill="1" applyBorder="1" applyAlignment="1" applyProtection="1">
      <alignment/>
      <protection/>
    </xf>
    <xf numFmtId="2" fontId="115" fillId="0" borderId="0" xfId="0" applyNumberFormat="1" applyFont="1" applyFill="1" applyAlignment="1">
      <alignment/>
    </xf>
    <xf numFmtId="0" fontId="115" fillId="0" borderId="0" xfId="0" applyFont="1" applyFill="1" applyAlignment="1">
      <alignment/>
    </xf>
    <xf numFmtId="0" fontId="0" fillId="0" borderId="0" xfId="0" applyAlignment="1" applyProtection="1">
      <alignment horizontal="center" vertical="center" wrapText="1"/>
      <protection hidden="1"/>
    </xf>
    <xf numFmtId="0" fontId="0" fillId="0" borderId="0" xfId="0" applyAlignment="1" applyProtection="1">
      <alignment horizontal="left" vertical="center" wrapText="1"/>
      <protection hidden="1"/>
    </xf>
    <xf numFmtId="164" fontId="115" fillId="0" borderId="0" xfId="0" applyNumberFormat="1" applyFont="1" applyFill="1" applyAlignment="1">
      <alignment/>
    </xf>
    <xf numFmtId="0" fontId="18" fillId="30" borderId="25" xfId="0" applyFont="1" applyFill="1" applyBorder="1" applyAlignment="1">
      <alignment/>
    </xf>
    <xf numFmtId="0" fontId="0" fillId="30" borderId="25" xfId="0" applyFill="1" applyBorder="1" applyAlignment="1">
      <alignment/>
    </xf>
    <xf numFmtId="0" fontId="0" fillId="30" borderId="31" xfId="0" applyFill="1" applyBorder="1" applyAlignment="1">
      <alignment/>
    </xf>
    <xf numFmtId="0" fontId="116" fillId="38" borderId="32" xfId="0" applyFont="1" applyFill="1" applyBorder="1" applyAlignment="1">
      <alignment horizontal="center" vertical="center"/>
    </xf>
    <xf numFmtId="0" fontId="36" fillId="0" borderId="0" xfId="57" applyFont="1" applyAlignment="1" applyProtection="1">
      <alignment horizontal="right"/>
      <protection hidden="1"/>
    </xf>
    <xf numFmtId="14" fontId="0" fillId="39" borderId="33" xfId="57" applyNumberFormat="1" applyFont="1" applyFill="1" applyBorder="1" applyAlignment="1" applyProtection="1">
      <alignment horizontal="center" vertical="center" wrapText="1"/>
      <protection locked="0"/>
    </xf>
    <xf numFmtId="14" fontId="0" fillId="39" borderId="23" xfId="0" applyNumberFormat="1" applyFont="1" applyFill="1" applyBorder="1" applyAlignment="1" applyProtection="1">
      <alignment horizontal="center" vertical="center" wrapText="1"/>
      <protection locked="0"/>
    </xf>
    <xf numFmtId="0" fontId="56" fillId="0" borderId="34" xfId="0" applyFont="1" applyBorder="1" applyAlignment="1" applyProtection="1">
      <alignment vertical="top" wrapText="1"/>
      <protection hidden="1"/>
    </xf>
    <xf numFmtId="0" fontId="56" fillId="0" borderId="0" xfId="0" applyFont="1" applyBorder="1" applyAlignment="1" applyProtection="1">
      <alignment vertical="top" wrapText="1"/>
      <protection hidden="1"/>
    </xf>
    <xf numFmtId="0" fontId="0" fillId="0" borderId="0" xfId="0" applyFont="1" applyAlignment="1">
      <alignment wrapText="1"/>
    </xf>
    <xf numFmtId="0" fontId="22" fillId="0" borderId="0" xfId="0" applyFont="1" applyAlignment="1">
      <alignment wrapText="1"/>
    </xf>
    <xf numFmtId="0" fontId="0" fillId="0" borderId="0" xfId="0" applyAlignment="1">
      <alignment wrapText="1"/>
    </xf>
    <xf numFmtId="0" fontId="0" fillId="0" borderId="0" xfId="0" applyFont="1" applyAlignment="1">
      <alignment vertical="top"/>
    </xf>
    <xf numFmtId="0" fontId="53" fillId="30" borderId="25" xfId="0" applyFont="1" applyFill="1" applyBorder="1" applyAlignment="1">
      <alignment horizontal="center" vertical="center"/>
    </xf>
    <xf numFmtId="0" fontId="23" fillId="0" borderId="0" xfId="0" applyFont="1" applyAlignment="1">
      <alignment wrapText="1"/>
    </xf>
    <xf numFmtId="0" fontId="7" fillId="0" borderId="0" xfId="0" applyFont="1" applyFill="1" applyBorder="1" applyAlignment="1">
      <alignment/>
    </xf>
    <xf numFmtId="0" fontId="13" fillId="0" borderId="0" xfId="0" applyFont="1" applyBorder="1" applyAlignment="1">
      <alignment/>
    </xf>
    <xf numFmtId="0" fontId="1" fillId="0" borderId="0" xfId="0" applyFont="1" applyFill="1" applyBorder="1" applyAlignment="1" applyProtection="1">
      <alignment vertical="center" wrapText="1"/>
      <protection hidden="1"/>
    </xf>
    <xf numFmtId="0" fontId="59" fillId="0" borderId="11" xfId="0" applyFont="1" applyBorder="1" applyAlignment="1">
      <alignment/>
    </xf>
    <xf numFmtId="0" fontId="60" fillId="0" borderId="11" xfId="0" applyFont="1" applyBorder="1" applyAlignment="1">
      <alignment/>
    </xf>
    <xf numFmtId="0" fontId="60" fillId="0" borderId="0" xfId="0" applyFont="1" applyBorder="1" applyAlignment="1">
      <alignment/>
    </xf>
    <xf numFmtId="0" fontId="60" fillId="0" borderId="0" xfId="0" applyFont="1" applyAlignment="1">
      <alignment/>
    </xf>
    <xf numFmtId="0" fontId="59" fillId="0" borderId="10" xfId="0" applyFont="1" applyBorder="1" applyAlignment="1">
      <alignment/>
    </xf>
    <xf numFmtId="0" fontId="60" fillId="0" borderId="10" xfId="0" applyFont="1" applyBorder="1" applyAlignment="1">
      <alignment/>
    </xf>
    <xf numFmtId="0" fontId="61" fillId="0" borderId="0" xfId="0" applyFont="1" applyAlignment="1">
      <alignment/>
    </xf>
    <xf numFmtId="0" fontId="62" fillId="0" borderId="0" xfId="0" applyFont="1" applyAlignment="1">
      <alignment/>
    </xf>
    <xf numFmtId="0" fontId="64" fillId="0" borderId="0" xfId="0" applyFont="1" applyAlignment="1">
      <alignment/>
    </xf>
    <xf numFmtId="0" fontId="65" fillId="0" borderId="0" xfId="0" applyFont="1" applyAlignment="1">
      <alignment/>
    </xf>
    <xf numFmtId="0" fontId="61" fillId="0" borderId="10" xfId="0" applyFont="1" applyBorder="1" applyAlignment="1">
      <alignment/>
    </xf>
    <xf numFmtId="0" fontId="62" fillId="0" borderId="10" xfId="0" applyFont="1" applyBorder="1" applyAlignment="1">
      <alignment/>
    </xf>
    <xf numFmtId="0" fontId="66" fillId="0" borderId="10" xfId="0" applyFont="1" applyBorder="1" applyAlignment="1">
      <alignment/>
    </xf>
    <xf numFmtId="0" fontId="117" fillId="0" borderId="0" xfId="0" applyFont="1" applyAlignment="1">
      <alignment horizontal="right"/>
    </xf>
    <xf numFmtId="0" fontId="13" fillId="0" borderId="0" xfId="0" applyFont="1" applyAlignment="1">
      <alignment horizontal="right"/>
    </xf>
    <xf numFmtId="0" fontId="67" fillId="0" borderId="0" xfId="0" applyFont="1" applyAlignment="1">
      <alignment/>
    </xf>
    <xf numFmtId="0" fontId="53" fillId="0" borderId="0" xfId="0" applyFont="1" applyAlignment="1">
      <alignment/>
    </xf>
    <xf numFmtId="0" fontId="66" fillId="0" borderId="0" xfId="0" applyFont="1" applyAlignment="1">
      <alignment/>
    </xf>
    <xf numFmtId="0" fontId="17" fillId="0" borderId="0" xfId="0" applyFont="1" applyBorder="1" applyAlignment="1">
      <alignment/>
    </xf>
    <xf numFmtId="0" fontId="69" fillId="0" borderId="0" xfId="0" applyFont="1" applyAlignment="1">
      <alignment/>
    </xf>
    <xf numFmtId="0" fontId="50" fillId="0" borderId="0" xfId="0" applyFont="1" applyAlignment="1">
      <alignment/>
    </xf>
    <xf numFmtId="0" fontId="71" fillId="0" borderId="0" xfId="0" applyFont="1" applyAlignment="1">
      <alignment/>
    </xf>
    <xf numFmtId="2" fontId="61" fillId="0" borderId="0" xfId="0" applyNumberFormat="1" applyFont="1" applyAlignment="1">
      <alignment horizontal="right"/>
    </xf>
    <xf numFmtId="2" fontId="61" fillId="0" borderId="0" xfId="0" applyNumberFormat="1" applyFont="1" applyAlignment="1">
      <alignment/>
    </xf>
    <xf numFmtId="2" fontId="61" fillId="0" borderId="0" xfId="0" applyNumberFormat="1" applyFont="1" applyAlignment="1">
      <alignment horizontal="left"/>
    </xf>
    <xf numFmtId="0" fontId="118" fillId="0" borderId="0" xfId="0" applyFont="1" applyAlignment="1">
      <alignment/>
    </xf>
    <xf numFmtId="0" fontId="118" fillId="0" borderId="0" xfId="0" applyFont="1" applyAlignment="1">
      <alignment horizontal="right"/>
    </xf>
    <xf numFmtId="0" fontId="30" fillId="0" borderId="0" xfId="0" applyFont="1" applyAlignment="1">
      <alignment/>
    </xf>
    <xf numFmtId="0" fontId="16" fillId="0" borderId="0" xfId="0" applyFont="1" applyAlignment="1">
      <alignment horizontal="left" wrapText="1"/>
    </xf>
    <xf numFmtId="0" fontId="30" fillId="0" borderId="0" xfId="0" applyFont="1" applyAlignment="1">
      <alignment wrapText="1"/>
    </xf>
    <xf numFmtId="0" fontId="75" fillId="0" borderId="0" xfId="0" applyFont="1" applyAlignment="1">
      <alignment/>
    </xf>
    <xf numFmtId="0" fontId="117" fillId="0" borderId="0" xfId="0" applyFont="1" applyAlignment="1">
      <alignment horizontal="right" vertical="center"/>
    </xf>
    <xf numFmtId="0" fontId="13" fillId="0" borderId="0" xfId="0" applyFont="1" applyAlignment="1">
      <alignment vertical="center"/>
    </xf>
    <xf numFmtId="0" fontId="119" fillId="0" borderId="0" xfId="0" applyFont="1" applyAlignment="1">
      <alignment/>
    </xf>
    <xf numFmtId="0" fontId="62" fillId="0" borderId="0" xfId="0" applyFont="1" applyBorder="1" applyAlignment="1">
      <alignment/>
    </xf>
    <xf numFmtId="0" fontId="61" fillId="0" borderId="0" xfId="0" applyFont="1" applyBorder="1" applyAlignment="1">
      <alignment/>
    </xf>
    <xf numFmtId="2" fontId="61" fillId="0" borderId="0" xfId="0" applyNumberFormat="1" applyFont="1" applyFill="1" applyAlignment="1">
      <alignment/>
    </xf>
    <xf numFmtId="0" fontId="120" fillId="0" borderId="0" xfId="0" applyFont="1" applyAlignment="1">
      <alignment horizontal="right"/>
    </xf>
    <xf numFmtId="2" fontId="61" fillId="0" borderId="0" xfId="0" applyNumberFormat="1" applyFont="1" applyFill="1" applyAlignment="1">
      <alignment horizontal="left"/>
    </xf>
    <xf numFmtId="164" fontId="61" fillId="0" borderId="0" xfId="0" applyNumberFormat="1" applyFont="1" applyAlignment="1">
      <alignment/>
    </xf>
    <xf numFmtId="164" fontId="121" fillId="0" borderId="0" xfId="0" applyNumberFormat="1" applyFont="1" applyBorder="1" applyAlignment="1">
      <alignment/>
    </xf>
    <xf numFmtId="0" fontId="121" fillId="0" borderId="0" xfId="0" applyFont="1" applyBorder="1" applyAlignment="1">
      <alignment/>
    </xf>
    <xf numFmtId="2" fontId="121" fillId="0" borderId="0" xfId="0" applyNumberFormat="1" applyFont="1" applyBorder="1" applyAlignment="1">
      <alignment/>
    </xf>
    <xf numFmtId="164" fontId="122" fillId="0" borderId="0" xfId="0" applyNumberFormat="1" applyFont="1" applyAlignment="1">
      <alignment/>
    </xf>
    <xf numFmtId="0" fontId="16" fillId="0" borderId="0" xfId="0" applyFont="1" applyAlignment="1">
      <alignment vertical="center"/>
    </xf>
    <xf numFmtId="0" fontId="122" fillId="0" borderId="0" xfId="0" applyFont="1" applyAlignment="1">
      <alignment vertical="center"/>
    </xf>
    <xf numFmtId="164" fontId="16" fillId="0" borderId="0" xfId="0" applyNumberFormat="1" applyFont="1" applyAlignment="1">
      <alignment vertical="center"/>
    </xf>
    <xf numFmtId="164" fontId="122" fillId="0" borderId="0" xfId="0" applyNumberFormat="1" applyFont="1" applyAlignment="1">
      <alignment vertical="center"/>
    </xf>
    <xf numFmtId="0" fontId="53" fillId="30" borderId="25" xfId="0" applyFont="1" applyFill="1" applyBorder="1" applyAlignment="1">
      <alignment horizontal="left" vertical="center"/>
    </xf>
    <xf numFmtId="0" fontId="69" fillId="0" borderId="10" xfId="0" applyFont="1" applyBorder="1" applyAlignment="1">
      <alignment/>
    </xf>
    <xf numFmtId="0" fontId="30" fillId="0" borderId="0" xfId="0" applyFont="1" applyAlignment="1">
      <alignment vertical="top" wrapText="1"/>
    </xf>
    <xf numFmtId="0" fontId="16" fillId="0" borderId="0" xfId="0" applyFont="1" applyAlignment="1">
      <alignment wrapText="1"/>
    </xf>
    <xf numFmtId="0" fontId="75" fillId="0" borderId="0" xfId="0" applyFont="1" applyAlignment="1">
      <alignment wrapText="1"/>
    </xf>
    <xf numFmtId="0" fontId="30" fillId="0" borderId="0" xfId="0" applyFont="1" applyAlignment="1">
      <alignment vertical="top"/>
    </xf>
    <xf numFmtId="0" fontId="16" fillId="0" borderId="0" xfId="0" applyFont="1" applyAlignment="1">
      <alignment vertical="top" wrapText="1"/>
    </xf>
    <xf numFmtId="0" fontId="75" fillId="0" borderId="0" xfId="0" applyFont="1" applyAlignment="1">
      <alignment vertical="top" wrapText="1"/>
    </xf>
    <xf numFmtId="0" fontId="13" fillId="0" borderId="0" xfId="0" applyFont="1" applyAlignment="1">
      <alignment horizontal="left" vertical="center"/>
    </xf>
    <xf numFmtId="164" fontId="122" fillId="0" borderId="0" xfId="0" applyNumberFormat="1" applyFont="1" applyBorder="1" applyAlignment="1">
      <alignment/>
    </xf>
    <xf numFmtId="0" fontId="53" fillId="0" borderId="0" xfId="0" applyFont="1" applyBorder="1" applyAlignment="1">
      <alignment/>
    </xf>
    <xf numFmtId="0" fontId="116" fillId="0" borderId="0" xfId="0" applyFont="1" applyFill="1" applyBorder="1" applyAlignment="1">
      <alignment horizontal="center" vertical="center"/>
    </xf>
    <xf numFmtId="0" fontId="53" fillId="0" borderId="0" xfId="0" applyFont="1" applyFill="1" applyBorder="1" applyAlignment="1">
      <alignment vertical="center"/>
    </xf>
    <xf numFmtId="2" fontId="53" fillId="0" borderId="0" xfId="0" applyNumberFormat="1" applyFont="1" applyFill="1" applyBorder="1" applyAlignment="1">
      <alignment vertical="center"/>
    </xf>
    <xf numFmtId="0" fontId="18" fillId="0" borderId="0" xfId="0" applyFont="1" applyFill="1" applyBorder="1" applyAlignment="1">
      <alignment/>
    </xf>
    <xf numFmtId="0" fontId="0" fillId="0" borderId="0" xfId="0" applyFill="1" applyBorder="1" applyAlignment="1">
      <alignment/>
    </xf>
    <xf numFmtId="0" fontId="5" fillId="0" borderId="0" xfId="0" applyFont="1" applyFill="1" applyBorder="1" applyAlignment="1">
      <alignment/>
    </xf>
    <xf numFmtId="2" fontId="0" fillId="40" borderId="23" xfId="0" applyNumberFormat="1" applyFill="1" applyBorder="1" applyAlignment="1" applyProtection="1">
      <alignment/>
      <protection locked="0"/>
    </xf>
    <xf numFmtId="0" fontId="0" fillId="40" borderId="23" xfId="0" applyNumberFormat="1" applyFill="1" applyBorder="1" applyAlignment="1" applyProtection="1">
      <alignment/>
      <protection locked="0"/>
    </xf>
    <xf numFmtId="0" fontId="5" fillId="0" borderId="0" xfId="0" applyFont="1" applyAlignment="1">
      <alignment vertical="center"/>
    </xf>
    <xf numFmtId="0" fontId="53" fillId="30" borderId="25" xfId="0" applyFont="1" applyFill="1" applyBorder="1" applyAlignment="1">
      <alignment vertical="center"/>
    </xf>
    <xf numFmtId="2" fontId="53" fillId="30" borderId="25" xfId="0" applyNumberFormat="1" applyFont="1" applyFill="1" applyBorder="1" applyAlignment="1">
      <alignment horizontal="right" vertical="center"/>
    </xf>
    <xf numFmtId="0" fontId="37" fillId="33" borderId="16" xfId="0" applyFont="1" applyFill="1" applyBorder="1" applyAlignment="1">
      <alignment horizontal="left" vertical="center"/>
    </xf>
    <xf numFmtId="0" fontId="39" fillId="33" borderId="20" xfId="0" applyFont="1" applyFill="1" applyBorder="1" applyAlignment="1">
      <alignment horizontal="left" vertical="center"/>
    </xf>
    <xf numFmtId="0" fontId="37" fillId="33" borderId="21" xfId="0" applyFont="1" applyFill="1" applyBorder="1" applyAlignment="1">
      <alignment horizontal="left" vertical="center"/>
    </xf>
    <xf numFmtId="0" fontId="5" fillId="0" borderId="0" xfId="0" applyFont="1" applyFill="1" applyBorder="1" applyAlignment="1">
      <alignment vertical="center"/>
    </xf>
    <xf numFmtId="49" fontId="47" fillId="37" borderId="35" xfId="0" applyNumberFormat="1" applyFont="1" applyFill="1" applyBorder="1" applyAlignment="1" applyProtection="1">
      <alignment/>
      <protection/>
    </xf>
    <xf numFmtId="49" fontId="47" fillId="37" borderId="36" xfId="0" applyNumberFormat="1" applyFont="1" applyFill="1" applyBorder="1" applyAlignment="1" applyProtection="1">
      <alignment wrapText="1"/>
      <protection/>
    </xf>
    <xf numFmtId="0" fontId="0" fillId="0" borderId="19"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20" xfId="0" applyBorder="1" applyAlignment="1">
      <alignment wrapText="1"/>
    </xf>
    <xf numFmtId="0" fontId="0" fillId="0" borderId="41" xfId="0" applyBorder="1" applyAlignment="1">
      <alignment wrapText="1"/>
    </xf>
    <xf numFmtId="0" fontId="36" fillId="0" borderId="42" xfId="57" applyFont="1" applyBorder="1" applyAlignment="1" applyProtection="1">
      <alignment horizontal="right" wrapText="1"/>
      <protection hidden="1"/>
    </xf>
    <xf numFmtId="0" fontId="0" fillId="0" borderId="43" xfId="0" applyBorder="1" applyAlignment="1" applyProtection="1">
      <alignment horizontal="right" wrapText="1"/>
      <protection hidden="1"/>
    </xf>
    <xf numFmtId="0" fontId="0" fillId="39" borderId="33" xfId="57" applyFont="1" applyFill="1" applyBorder="1" applyAlignment="1" applyProtection="1">
      <alignment horizontal="left" vertical="top" wrapText="1"/>
      <protection locked="0"/>
    </xf>
    <xf numFmtId="0" fontId="0" fillId="39" borderId="44" xfId="0" applyFont="1" applyFill="1" applyBorder="1" applyAlignment="1" applyProtection="1">
      <alignment horizontal="left" vertical="top" wrapText="1"/>
      <protection locked="0"/>
    </xf>
    <xf numFmtId="0" fontId="0" fillId="39" borderId="45" xfId="0" applyFon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36" fillId="0" borderId="0" xfId="57" applyFont="1" applyAlignment="1" applyProtection="1">
      <alignment horizontal="left" vertical="top" wrapText="1"/>
      <protection hidden="1"/>
    </xf>
    <xf numFmtId="0" fontId="36" fillId="0" borderId="0" xfId="0" applyFont="1" applyAlignment="1" applyProtection="1">
      <alignment horizontal="left" vertical="top" wrapText="1"/>
      <protection hidden="1"/>
    </xf>
    <xf numFmtId="0" fontId="47" fillId="39" borderId="46" xfId="57" applyFont="1" applyFill="1" applyBorder="1" applyAlignment="1" applyProtection="1">
      <alignment horizontal="left" vertical="top" wrapText="1"/>
      <protection locked="0"/>
    </xf>
    <xf numFmtId="0" fontId="47" fillId="39" borderId="34" xfId="0" applyFont="1" applyFill="1" applyBorder="1" applyAlignment="1" applyProtection="1">
      <alignment horizontal="left" vertical="top" wrapText="1"/>
      <protection locked="0"/>
    </xf>
    <xf numFmtId="0" fontId="47" fillId="39" borderId="47" xfId="0" applyFont="1" applyFill="1" applyBorder="1" applyAlignment="1" applyProtection="1">
      <alignment horizontal="left" vertical="top" wrapText="1"/>
      <protection locked="0"/>
    </xf>
    <xf numFmtId="0" fontId="47" fillId="39" borderId="42" xfId="0" applyFont="1" applyFill="1" applyBorder="1" applyAlignment="1" applyProtection="1">
      <alignment horizontal="left" vertical="top" wrapText="1"/>
      <protection locked="0"/>
    </xf>
    <xf numFmtId="0" fontId="47" fillId="39" borderId="0" xfId="0" applyFont="1" applyFill="1" applyAlignment="1" applyProtection="1">
      <alignment horizontal="left" vertical="top" wrapText="1"/>
      <protection locked="0"/>
    </xf>
    <xf numFmtId="0" fontId="47" fillId="39" borderId="43" xfId="0" applyFont="1" applyFill="1" applyBorder="1" applyAlignment="1" applyProtection="1">
      <alignment horizontal="left" vertical="top" wrapText="1"/>
      <protection locked="0"/>
    </xf>
    <xf numFmtId="0" fontId="47" fillId="39" borderId="48" xfId="0" applyFont="1" applyFill="1" applyBorder="1" applyAlignment="1" applyProtection="1">
      <alignment horizontal="left" vertical="top" wrapText="1"/>
      <protection locked="0"/>
    </xf>
    <xf numFmtId="0" fontId="47" fillId="39" borderId="49" xfId="0" applyFont="1" applyFill="1" applyBorder="1" applyAlignment="1" applyProtection="1">
      <alignment horizontal="left" vertical="top" wrapText="1"/>
      <protection locked="0"/>
    </xf>
    <xf numFmtId="0" fontId="47" fillId="39" borderId="50" xfId="0" applyFont="1" applyFill="1" applyBorder="1" applyAlignment="1" applyProtection="1">
      <alignment horizontal="left" vertical="top" wrapText="1"/>
      <protection locked="0"/>
    </xf>
    <xf numFmtId="0" fontId="0" fillId="0" borderId="0" xfId="57" applyFont="1" applyAlignment="1" applyProtection="1">
      <alignment horizontal="left" vertical="center" wrapText="1"/>
      <protection hidden="1"/>
    </xf>
    <xf numFmtId="0" fontId="0" fillId="39" borderId="33" xfId="57" applyFont="1" applyFill="1" applyBorder="1" applyAlignment="1" applyProtection="1">
      <alignment horizontal="left" vertical="center" wrapText="1"/>
      <protection locked="0"/>
    </xf>
    <xf numFmtId="0" fontId="0" fillId="39" borderId="44" xfId="0" applyFont="1" applyFill="1"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51" fillId="39" borderId="46" xfId="0" applyFont="1" applyFill="1" applyBorder="1" applyAlignment="1" applyProtection="1">
      <alignment horizontal="center" vertical="center" wrapText="1"/>
      <protection locked="0"/>
    </xf>
    <xf numFmtId="0" fontId="51" fillId="39" borderId="34" xfId="0" applyFont="1" applyFill="1" applyBorder="1" applyAlignment="1" applyProtection="1">
      <alignment horizontal="center" vertical="center" wrapText="1"/>
      <protection locked="0"/>
    </xf>
    <xf numFmtId="0" fontId="51" fillId="39" borderId="47" xfId="0" applyFont="1" applyFill="1" applyBorder="1" applyAlignment="1" applyProtection="1">
      <alignment horizontal="center" vertical="center" wrapText="1"/>
      <protection locked="0"/>
    </xf>
    <xf numFmtId="0" fontId="51" fillId="39" borderId="48" xfId="0" applyFont="1" applyFill="1" applyBorder="1" applyAlignment="1" applyProtection="1">
      <alignment horizontal="center" vertical="center" wrapText="1"/>
      <protection locked="0"/>
    </xf>
    <xf numFmtId="0" fontId="51" fillId="39" borderId="49" xfId="0" applyFont="1" applyFill="1" applyBorder="1" applyAlignment="1" applyProtection="1">
      <alignment horizontal="center" vertical="center" wrapText="1"/>
      <protection locked="0"/>
    </xf>
    <xf numFmtId="0" fontId="51" fillId="39" borderId="50" xfId="0" applyFont="1" applyFill="1" applyBorder="1" applyAlignment="1" applyProtection="1">
      <alignment horizontal="center" vertical="center" wrapText="1"/>
      <protection locked="0"/>
    </xf>
    <xf numFmtId="0" fontId="52" fillId="0" borderId="0" xfId="0" applyFont="1" applyFill="1" applyBorder="1" applyAlignment="1" applyProtection="1">
      <alignment horizontal="left" vertical="center" wrapText="1"/>
      <protection hidden="1"/>
    </xf>
    <xf numFmtId="0" fontId="51" fillId="0" borderId="0" xfId="0" applyFont="1" applyFill="1" applyBorder="1" applyAlignment="1" applyProtection="1">
      <alignment horizontal="center" vertical="center" wrapText="1"/>
      <protection hidden="1"/>
    </xf>
    <xf numFmtId="0" fontId="51" fillId="0" borderId="43" xfId="0" applyFont="1" applyFill="1" applyBorder="1" applyAlignment="1" applyProtection="1">
      <alignment horizontal="center" vertical="center" wrapText="1"/>
      <protection hidden="1"/>
    </xf>
    <xf numFmtId="0" fontId="55" fillId="41" borderId="33" xfId="0" applyFont="1" applyFill="1" applyBorder="1" applyAlignment="1" applyProtection="1">
      <alignment horizontal="left" vertical="center" wrapText="1"/>
      <protection hidden="1"/>
    </xf>
    <xf numFmtId="0" fontId="0" fillId="0" borderId="44" xfId="0" applyBorder="1" applyAlignment="1" applyProtection="1">
      <alignment horizontal="left" vertical="center" wrapText="1"/>
      <protection hidden="1"/>
    </xf>
    <xf numFmtId="0" fontId="0" fillId="0" borderId="45" xfId="0" applyBorder="1" applyAlignment="1" applyProtection="1">
      <alignment horizontal="left" vertical="center" wrapText="1"/>
      <protection hidden="1"/>
    </xf>
    <xf numFmtId="0" fontId="56" fillId="42" borderId="46" xfId="0" applyFont="1" applyFill="1" applyBorder="1" applyAlignment="1" applyProtection="1">
      <alignment horizontal="left" vertical="top" wrapText="1"/>
      <protection hidden="1"/>
    </xf>
    <xf numFmtId="0" fontId="56" fillId="42" borderId="34" xfId="0" applyFont="1" applyFill="1" applyBorder="1" applyAlignment="1" applyProtection="1">
      <alignment horizontal="left" vertical="top" wrapText="1"/>
      <protection hidden="1"/>
    </xf>
    <xf numFmtId="0" fontId="56" fillId="42" borderId="47" xfId="0" applyFont="1" applyFill="1" applyBorder="1" applyAlignment="1" applyProtection="1">
      <alignment horizontal="left" vertical="top" wrapText="1"/>
      <protection hidden="1"/>
    </xf>
    <xf numFmtId="0" fontId="56" fillId="42" borderId="42" xfId="0" applyFont="1" applyFill="1" applyBorder="1" applyAlignment="1" applyProtection="1">
      <alignment horizontal="left" vertical="top" wrapText="1"/>
      <protection hidden="1"/>
    </xf>
    <xf numFmtId="0" fontId="56" fillId="42" borderId="0" xfId="0" applyFont="1" applyFill="1" applyBorder="1" applyAlignment="1" applyProtection="1">
      <alignment horizontal="left" vertical="top" wrapText="1"/>
      <protection hidden="1"/>
    </xf>
    <xf numFmtId="0" fontId="56" fillId="42" borderId="43" xfId="0" applyFont="1" applyFill="1" applyBorder="1" applyAlignment="1" applyProtection="1">
      <alignment horizontal="left" vertical="top" wrapText="1"/>
      <protection hidden="1"/>
    </xf>
    <xf numFmtId="0" fontId="0" fillId="0" borderId="0" xfId="0" applyBorder="1" applyAlignment="1" applyProtection="1">
      <alignment horizontal="left" vertical="center" wrapText="1"/>
      <protection hidden="1"/>
    </xf>
    <xf numFmtId="0" fontId="47" fillId="39" borderId="33" xfId="57" applyFont="1" applyFill="1" applyBorder="1" applyAlignment="1" applyProtection="1">
      <alignment horizontal="left" vertical="center" wrapText="1"/>
      <protection locked="0"/>
    </xf>
    <xf numFmtId="0" fontId="58" fillId="39" borderId="44" xfId="0" applyFont="1" applyFill="1" applyBorder="1" applyAlignment="1" applyProtection="1">
      <alignment horizontal="left" vertical="center" wrapText="1"/>
      <protection locked="0"/>
    </xf>
    <xf numFmtId="0" fontId="3" fillId="34" borderId="42"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43" xfId="0" applyBorder="1" applyAlignment="1" applyProtection="1">
      <alignment horizontal="left" wrapText="1"/>
      <protection hidden="1"/>
    </xf>
    <xf numFmtId="0" fontId="2" fillId="42" borderId="42" xfId="0" applyFont="1" applyFill="1" applyBorder="1" applyAlignment="1" applyProtection="1">
      <alignment horizontal="left" wrapText="1"/>
      <protection hidden="1"/>
    </xf>
    <xf numFmtId="0" fontId="2" fillId="42" borderId="48" xfId="0" applyFont="1" applyFill="1" applyBorder="1" applyAlignment="1" applyProtection="1">
      <alignment horizontal="left" wrapText="1"/>
      <protection hidden="1"/>
    </xf>
    <xf numFmtId="0" fontId="0" fillId="0" borderId="49" xfId="0" applyBorder="1" applyAlignment="1" applyProtection="1">
      <alignment horizontal="left" wrapText="1"/>
      <protection hidden="1"/>
    </xf>
    <xf numFmtId="0" fontId="0" fillId="0" borderId="50" xfId="0" applyBorder="1" applyAlignment="1" applyProtection="1">
      <alignment horizontal="left" wrapText="1"/>
      <protection hidden="1"/>
    </xf>
    <xf numFmtId="0" fontId="0" fillId="0" borderId="0" xfId="0" applyAlignment="1" applyProtection="1">
      <alignment horizontal="center" vertical="center" wrapText="1"/>
      <protection hidden="1"/>
    </xf>
    <xf numFmtId="0" fontId="52" fillId="0" borderId="0" xfId="0" applyFont="1" applyFill="1" applyBorder="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0" fontId="50" fillId="0" borderId="0" xfId="0" applyFont="1" applyAlignment="1" applyProtection="1">
      <alignment horizontal="right" vertical="center"/>
      <protection hidden="1"/>
    </xf>
    <xf numFmtId="0" fontId="1" fillId="0" borderId="0" xfId="0" applyFont="1" applyAlignment="1" applyProtection="1">
      <alignment horizontal="center" vertical="center" wrapText="1"/>
      <protection hidden="1"/>
    </xf>
    <xf numFmtId="0" fontId="2" fillId="42" borderId="46" xfId="0" applyFont="1" applyFill="1" applyBorder="1" applyAlignment="1" applyProtection="1">
      <alignment horizontal="left" wrapText="1"/>
      <protection hidden="1"/>
    </xf>
    <xf numFmtId="0" fontId="0" fillId="0" borderId="34" xfId="0" applyBorder="1" applyAlignment="1" applyProtection="1">
      <alignment horizontal="left" wrapText="1"/>
      <protection hidden="1"/>
    </xf>
    <xf numFmtId="0" fontId="0" fillId="0" borderId="47" xfId="0" applyBorder="1" applyAlignment="1" applyProtection="1">
      <alignment horizontal="left" wrapText="1"/>
      <protection hidden="1"/>
    </xf>
    <xf numFmtId="0" fontId="3" fillId="39" borderId="42" xfId="0" applyFont="1" applyFill="1" applyBorder="1" applyAlignment="1" applyProtection="1">
      <alignment horizontal="left" wrapText="1"/>
      <protection hidden="1"/>
    </xf>
    <xf numFmtId="0" fontId="47" fillId="39" borderId="0" xfId="0" applyFont="1" applyFill="1" applyBorder="1" applyAlignment="1" applyProtection="1">
      <alignment horizontal="left" wrapText="1"/>
      <protection hidden="1"/>
    </xf>
    <xf numFmtId="0" fontId="47" fillId="39" borderId="43" xfId="0" applyFont="1" applyFill="1" applyBorder="1" applyAlignment="1" applyProtection="1">
      <alignment horizontal="left" wrapText="1"/>
      <protection hidden="1"/>
    </xf>
    <xf numFmtId="0" fontId="63" fillId="0" borderId="20" xfId="0" applyFont="1" applyBorder="1" applyAlignment="1">
      <alignment horizontal="center"/>
    </xf>
    <xf numFmtId="0" fontId="16" fillId="0" borderId="0" xfId="0" applyFont="1" applyAlignment="1">
      <alignment horizontal="left" wrapText="1"/>
    </xf>
    <xf numFmtId="0" fontId="37" fillId="33" borderId="51" xfId="0" applyFont="1" applyFill="1" applyBorder="1" applyAlignment="1">
      <alignment horizontal="left" vertical="center"/>
    </xf>
    <xf numFmtId="0" fontId="37" fillId="33" borderId="52" xfId="0" applyFont="1" applyFill="1" applyBorder="1" applyAlignment="1">
      <alignment horizontal="left" vertical="center"/>
    </xf>
    <xf numFmtId="0" fontId="16" fillId="0" borderId="0" xfId="0" applyFont="1" applyAlignment="1">
      <alignment horizontal="left" vertical="top" wrapText="1"/>
    </xf>
    <xf numFmtId="0" fontId="1" fillId="0" borderId="0" xfId="0" applyFont="1" applyFill="1" applyBorder="1" applyAlignment="1" applyProtection="1">
      <alignment horizontal="center" vertical="center" wrapText="1"/>
      <protection hidden="1"/>
    </xf>
    <xf numFmtId="0" fontId="37" fillId="33" borderId="53" xfId="0" applyFont="1" applyFill="1" applyBorder="1" applyAlignment="1">
      <alignment horizontal="left" vertical="center"/>
    </xf>
    <xf numFmtId="0" fontId="37" fillId="33" borderId="15" xfId="0" applyFont="1" applyFill="1" applyBorder="1" applyAlignment="1">
      <alignment horizontal="left" vertical="center"/>
    </xf>
    <xf numFmtId="0" fontId="3" fillId="37" borderId="24" xfId="0" applyFont="1" applyFill="1" applyBorder="1" applyAlignment="1" applyProtection="1">
      <alignment horizontal="center"/>
      <protection/>
    </xf>
    <xf numFmtId="49" fontId="47" fillId="37" borderId="26" xfId="0" applyNumberFormat="1" applyFont="1" applyFill="1" applyBorder="1" applyAlignment="1" applyProtection="1">
      <alignment horizontal="center"/>
      <protection/>
    </xf>
    <xf numFmtId="49" fontId="47" fillId="37" borderId="28" xfId="0" applyNumberFormat="1"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 Id="rId3"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38100</xdr:rowOff>
    </xdr:from>
    <xdr:to>
      <xdr:col>1</xdr:col>
      <xdr:colOff>457200</xdr:colOff>
      <xdr:row>5</xdr:row>
      <xdr:rowOff>19050</xdr:rowOff>
    </xdr:to>
    <xdr:pic>
      <xdr:nvPicPr>
        <xdr:cNvPr id="1" name="Picture 11" descr="color-seal-3-inch"/>
        <xdr:cNvPicPr preferRelativeResize="1">
          <a:picLocks noChangeAspect="1"/>
        </xdr:cNvPicPr>
      </xdr:nvPicPr>
      <xdr:blipFill>
        <a:blip r:embed="rId1"/>
        <a:stretch>
          <a:fillRect/>
        </a:stretch>
      </xdr:blipFill>
      <xdr:spPr>
        <a:xfrm>
          <a:off x="114300" y="38100"/>
          <a:ext cx="1257300" cy="1219200"/>
        </a:xfrm>
        <a:prstGeom prst="rect">
          <a:avLst/>
        </a:prstGeom>
        <a:noFill/>
        <a:ln w="9525" cmpd="sng">
          <a:noFill/>
        </a:ln>
      </xdr:spPr>
    </xdr:pic>
    <xdr:clientData/>
  </xdr:twoCellAnchor>
  <xdr:twoCellAnchor editAs="oneCell">
    <xdr:from>
      <xdr:col>5</xdr:col>
      <xdr:colOff>19050</xdr:colOff>
      <xdr:row>34</xdr:row>
      <xdr:rowOff>19050</xdr:rowOff>
    </xdr:from>
    <xdr:to>
      <xdr:col>7</xdr:col>
      <xdr:colOff>219075</xdr:colOff>
      <xdr:row>35</xdr:row>
      <xdr:rowOff>38100</xdr:rowOff>
    </xdr:to>
    <xdr:pic>
      <xdr:nvPicPr>
        <xdr:cNvPr id="2" name="ComboBox1"/>
        <xdr:cNvPicPr preferRelativeResize="1">
          <a:picLocks noChangeAspect="1"/>
        </xdr:cNvPicPr>
      </xdr:nvPicPr>
      <xdr:blipFill>
        <a:blip r:embed="rId2"/>
        <a:stretch>
          <a:fillRect/>
        </a:stretch>
      </xdr:blipFill>
      <xdr:spPr>
        <a:xfrm>
          <a:off x="5353050" y="7820025"/>
          <a:ext cx="2028825"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1</xdr:col>
      <xdr:colOff>590550</xdr:colOff>
      <xdr:row>4</xdr:row>
      <xdr:rowOff>219075</xdr:rowOff>
    </xdr:to>
    <xdr:pic>
      <xdr:nvPicPr>
        <xdr:cNvPr id="1" name="Picture 11" descr="color-seal-3-inch"/>
        <xdr:cNvPicPr preferRelativeResize="1">
          <a:picLocks noChangeAspect="1"/>
        </xdr:cNvPicPr>
      </xdr:nvPicPr>
      <xdr:blipFill>
        <a:blip r:embed="rId1"/>
        <a:stretch>
          <a:fillRect/>
        </a:stretch>
      </xdr:blipFill>
      <xdr:spPr>
        <a:xfrm>
          <a:off x="247650" y="0"/>
          <a:ext cx="1238250" cy="1209675"/>
        </a:xfrm>
        <a:prstGeom prst="rect">
          <a:avLst/>
        </a:prstGeom>
        <a:noFill/>
        <a:ln w="9525" cmpd="sng">
          <a:noFill/>
        </a:ln>
      </xdr:spPr>
    </xdr:pic>
    <xdr:clientData/>
  </xdr:twoCellAnchor>
  <xdr:twoCellAnchor editAs="oneCell">
    <xdr:from>
      <xdr:col>5</xdr:col>
      <xdr:colOff>38100</xdr:colOff>
      <xdr:row>36</xdr:row>
      <xdr:rowOff>0</xdr:rowOff>
    </xdr:from>
    <xdr:to>
      <xdr:col>6</xdr:col>
      <xdr:colOff>628650</xdr:colOff>
      <xdr:row>37</xdr:row>
      <xdr:rowOff>38100</xdr:rowOff>
    </xdr:to>
    <xdr:pic>
      <xdr:nvPicPr>
        <xdr:cNvPr id="2" name="ComboBox1"/>
        <xdr:cNvPicPr preferRelativeResize="1">
          <a:picLocks noChangeAspect="1"/>
        </xdr:cNvPicPr>
      </xdr:nvPicPr>
      <xdr:blipFill>
        <a:blip r:embed="rId2"/>
        <a:stretch>
          <a:fillRect/>
        </a:stretch>
      </xdr:blipFill>
      <xdr:spPr>
        <a:xfrm>
          <a:off x="5343525" y="7800975"/>
          <a:ext cx="2028825" cy="228600"/>
        </a:xfrm>
        <a:prstGeom prst="rect">
          <a:avLst/>
        </a:prstGeom>
        <a:noFill/>
        <a:ln w="9525" cmpd="sng">
          <a:noFill/>
        </a:ln>
      </xdr:spPr>
    </xdr:pic>
    <xdr:clientData/>
  </xdr:twoCellAnchor>
  <xdr:twoCellAnchor>
    <xdr:from>
      <xdr:col>1</xdr:col>
      <xdr:colOff>0</xdr:colOff>
      <xdr:row>205</xdr:row>
      <xdr:rowOff>0</xdr:rowOff>
    </xdr:from>
    <xdr:to>
      <xdr:col>1</xdr:col>
      <xdr:colOff>619125</xdr:colOff>
      <xdr:row>205</xdr:row>
      <xdr:rowOff>0</xdr:rowOff>
    </xdr:to>
    <xdr:pic>
      <xdr:nvPicPr>
        <xdr:cNvPr id="3" name="CommandButton3"/>
        <xdr:cNvPicPr preferRelativeResize="1">
          <a:picLocks noChangeAspect="1"/>
        </xdr:cNvPicPr>
      </xdr:nvPicPr>
      <xdr:blipFill>
        <a:blip r:embed="rId3"/>
        <a:stretch>
          <a:fillRect/>
        </a:stretch>
      </xdr:blipFill>
      <xdr:spPr>
        <a:xfrm>
          <a:off x="895350" y="44081700"/>
          <a:ext cx="6191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vmlDrawing" Target="../drawings/vmlDrawing4.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O1069"/>
  <sheetViews>
    <sheetView showGridLines="0" showRowColHeaders="0" tabSelected="1" zoomScale="110" zoomScaleNormal="110" zoomScaleSheetLayoutView="40" zoomScalePageLayoutView="0" workbookViewId="0" topLeftCell="A1">
      <selection activeCell="B1" sqref="B1:I1"/>
    </sheetView>
  </sheetViews>
  <sheetFormatPr defaultColWidth="9.140625" defaultRowHeight="12.75"/>
  <cols>
    <col min="1" max="1" width="13.7109375" style="0" customWidth="1"/>
    <col min="2" max="2" width="20.28125" style="0" customWidth="1"/>
    <col min="3" max="3" width="17.421875" style="0" customWidth="1"/>
    <col min="4" max="4" width="17.28125" style="0" customWidth="1"/>
    <col min="5" max="5" width="11.28125" style="0" customWidth="1"/>
    <col min="6" max="6" width="17.140625" style="0" customWidth="1"/>
    <col min="7" max="7" width="10.28125" style="0" customWidth="1"/>
    <col min="8" max="9" width="9.28125" style="0" customWidth="1"/>
    <col min="10" max="10" width="11.8515625" style="0" customWidth="1"/>
    <col min="11" max="11" width="15.421875" style="0" customWidth="1"/>
    <col min="12" max="13" width="0" style="0" hidden="1" customWidth="1"/>
  </cols>
  <sheetData>
    <row r="1" spans="1:11" ht="19.5" customHeight="1">
      <c r="A1" s="78"/>
      <c r="B1" s="234" t="s">
        <v>120</v>
      </c>
      <c r="C1" s="234"/>
      <c r="D1" s="234"/>
      <c r="E1" s="234"/>
      <c r="F1" s="234"/>
      <c r="G1" s="234"/>
      <c r="H1" s="234"/>
      <c r="I1" s="234"/>
      <c r="J1" s="232"/>
      <c r="K1" s="232"/>
    </row>
    <row r="2" spans="1:11" ht="19.5" customHeight="1">
      <c r="A2" s="78"/>
      <c r="B2" s="234" t="s">
        <v>121</v>
      </c>
      <c r="C2" s="234"/>
      <c r="D2" s="234"/>
      <c r="E2" s="234"/>
      <c r="F2" s="234"/>
      <c r="G2" s="234"/>
      <c r="H2" s="234"/>
      <c r="I2" s="234"/>
      <c r="J2" s="234"/>
      <c r="K2" s="232"/>
    </row>
    <row r="3" spans="1:11" ht="19.5" customHeight="1">
      <c r="A3" s="78"/>
      <c r="B3" s="234" t="s">
        <v>282</v>
      </c>
      <c r="C3" s="234"/>
      <c r="D3" s="234"/>
      <c r="E3" s="234"/>
      <c r="F3" s="234"/>
      <c r="G3" s="234"/>
      <c r="H3" s="234"/>
      <c r="I3" s="234"/>
      <c r="J3" s="235" t="s">
        <v>111</v>
      </c>
      <c r="K3" s="235"/>
    </row>
    <row r="4" spans="1:11" ht="19.5" customHeight="1">
      <c r="A4" s="78"/>
      <c r="B4" s="234" t="s">
        <v>32</v>
      </c>
      <c r="C4" s="234"/>
      <c r="D4" s="234"/>
      <c r="E4" s="234"/>
      <c r="F4" s="234"/>
      <c r="G4" s="234"/>
      <c r="H4" s="234"/>
      <c r="I4" s="234"/>
      <c r="J4" s="235" t="s">
        <v>114</v>
      </c>
      <c r="K4" s="235"/>
    </row>
    <row r="5" spans="1:11" ht="19.5" customHeight="1">
      <c r="A5" s="232"/>
      <c r="B5" s="232"/>
      <c r="C5" s="232"/>
      <c r="D5" s="232"/>
      <c r="E5" s="232"/>
      <c r="F5" s="232"/>
      <c r="G5" s="232"/>
      <c r="H5" s="232"/>
      <c r="I5" s="232"/>
      <c r="J5" s="232"/>
      <c r="K5" s="232"/>
    </row>
    <row r="6" spans="1:11" ht="18">
      <c r="A6" s="236"/>
      <c r="B6" s="232"/>
      <c r="C6" s="232"/>
      <c r="D6" s="232"/>
      <c r="E6" s="232"/>
      <c r="F6" s="232"/>
      <c r="G6" s="232"/>
      <c r="H6" s="232"/>
      <c r="I6" s="232"/>
      <c r="J6" s="232"/>
      <c r="K6" s="232"/>
    </row>
    <row r="7" spans="1:13" ht="15" customHeight="1">
      <c r="A7" s="237" t="s">
        <v>115</v>
      </c>
      <c r="B7" s="238"/>
      <c r="C7" s="238"/>
      <c r="D7" s="238"/>
      <c r="E7" s="238"/>
      <c r="F7" s="238"/>
      <c r="G7" s="238"/>
      <c r="H7" s="238"/>
      <c r="I7" s="238"/>
      <c r="J7" s="238"/>
      <c r="K7" s="239"/>
      <c r="M7" s="92"/>
    </row>
    <row r="8" spans="1:11" ht="15" customHeight="1">
      <c r="A8" s="240" t="s">
        <v>93</v>
      </c>
      <c r="B8" s="241"/>
      <c r="C8" s="241"/>
      <c r="D8" s="241"/>
      <c r="E8" s="241"/>
      <c r="F8" s="241"/>
      <c r="G8" s="241"/>
      <c r="H8" s="241"/>
      <c r="I8" s="241"/>
      <c r="J8" s="241"/>
      <c r="K8" s="242"/>
    </row>
    <row r="9" spans="1:11" ht="15" customHeight="1">
      <c r="A9" s="225" t="s">
        <v>116</v>
      </c>
      <c r="B9" s="226"/>
      <c r="C9" s="226"/>
      <c r="D9" s="226"/>
      <c r="E9" s="226"/>
      <c r="F9" s="226"/>
      <c r="G9" s="226"/>
      <c r="H9" s="226"/>
      <c r="I9" s="226"/>
      <c r="J9" s="226"/>
      <c r="K9" s="227"/>
    </row>
    <row r="10" spans="1:11" ht="15" customHeight="1">
      <c r="A10" s="228" t="s">
        <v>117</v>
      </c>
      <c r="B10" s="226"/>
      <c r="C10" s="226"/>
      <c r="D10" s="226"/>
      <c r="E10" s="226"/>
      <c r="F10" s="226"/>
      <c r="G10" s="226"/>
      <c r="H10" s="226"/>
      <c r="I10" s="226"/>
      <c r="J10" s="226"/>
      <c r="K10" s="227"/>
    </row>
    <row r="11" spans="1:11" ht="15" customHeight="1">
      <c r="A11" s="229" t="s">
        <v>118</v>
      </c>
      <c r="B11" s="230"/>
      <c r="C11" s="230"/>
      <c r="D11" s="230"/>
      <c r="E11" s="230"/>
      <c r="F11" s="230"/>
      <c r="G11" s="230"/>
      <c r="H11" s="230"/>
      <c r="I11" s="230"/>
      <c r="J11" s="230"/>
      <c r="K11" s="231"/>
    </row>
    <row r="12" spans="1:11" ht="15" customHeight="1" hidden="1">
      <c r="A12" s="232"/>
      <c r="B12" s="232"/>
      <c r="C12" s="232"/>
      <c r="D12" s="232"/>
      <c r="E12" s="232"/>
      <c r="F12" s="232"/>
      <c r="G12" s="232"/>
      <c r="H12" s="232"/>
      <c r="I12" s="232"/>
      <c r="J12" s="232"/>
      <c r="K12" s="232"/>
    </row>
    <row r="13" spans="1:11" ht="15" customHeight="1">
      <c r="A13" s="232"/>
      <c r="B13" s="232"/>
      <c r="C13" s="232"/>
      <c r="D13" s="232"/>
      <c r="E13" s="232"/>
      <c r="F13" s="232"/>
      <c r="G13" s="232"/>
      <c r="H13" s="232"/>
      <c r="I13" s="232"/>
      <c r="J13" s="232"/>
      <c r="K13" s="232"/>
    </row>
    <row r="14" spans="2:11" ht="30" customHeight="1">
      <c r="B14" s="98"/>
      <c r="C14" s="233"/>
      <c r="D14" s="233"/>
      <c r="E14" s="233"/>
      <c r="F14" s="233"/>
      <c r="G14" s="233"/>
      <c r="H14" s="233"/>
      <c r="I14" s="233"/>
      <c r="J14" s="233"/>
      <c r="K14" s="233"/>
    </row>
    <row r="15" spans="1:15" ht="24.75" customHeight="1">
      <c r="A15" s="211" t="s">
        <v>119</v>
      </c>
      <c r="B15" s="212"/>
      <c r="C15" s="204"/>
      <c r="D15" s="205"/>
      <c r="E15" s="205"/>
      <c r="F15" s="205"/>
      <c r="G15" s="205"/>
      <c r="H15" s="205"/>
      <c r="I15" s="205"/>
      <c r="J15" s="206"/>
      <c r="K15" s="79"/>
      <c r="O15" s="92"/>
    </row>
    <row r="16" spans="1:11" ht="24.75" customHeight="1">
      <c r="A16" s="211"/>
      <c r="B16" s="212"/>
      <c r="C16" s="207"/>
      <c r="D16" s="208"/>
      <c r="E16" s="208"/>
      <c r="F16" s="208"/>
      <c r="G16" s="208"/>
      <c r="H16" s="208"/>
      <c r="I16" s="208"/>
      <c r="J16" s="209"/>
      <c r="K16" s="79"/>
    </row>
    <row r="17" spans="1:11" ht="45" customHeight="1">
      <c r="A17" s="98"/>
      <c r="B17" s="98"/>
      <c r="C17" s="210"/>
      <c r="D17" s="210"/>
      <c r="E17" s="210"/>
      <c r="F17" s="210"/>
      <c r="G17" s="210"/>
      <c r="H17" s="210"/>
      <c r="I17" s="210"/>
      <c r="J17" s="210"/>
      <c r="K17" s="210"/>
    </row>
    <row r="18" spans="1:9" s="102" customFormat="1" ht="24.75" customHeight="1" thickBot="1">
      <c r="A18" s="99" t="s">
        <v>0</v>
      </c>
      <c r="B18" s="100"/>
      <c r="C18" s="100"/>
      <c r="D18" s="100"/>
      <c r="E18" s="100"/>
      <c r="F18" s="100"/>
      <c r="G18" s="100"/>
      <c r="H18" s="101"/>
      <c r="I18" s="101"/>
    </row>
    <row r="19" spans="2:11" ht="15" customHeight="1" thickTop="1">
      <c r="B19" s="3" t="s">
        <v>5</v>
      </c>
      <c r="F19" s="56">
        <v>0.017</v>
      </c>
      <c r="G19" s="166" t="s">
        <v>270</v>
      </c>
      <c r="H19" s="2"/>
      <c r="I19" s="2"/>
      <c r="J19" s="2"/>
      <c r="K19" s="2"/>
    </row>
    <row r="20" spans="2:7" ht="15" customHeight="1">
      <c r="B20" s="3" t="s">
        <v>38</v>
      </c>
      <c r="F20" s="57">
        <v>20000</v>
      </c>
      <c r="G20" s="166" t="s">
        <v>6</v>
      </c>
    </row>
    <row r="21" spans="2:7" ht="15" customHeight="1">
      <c r="B21" s="3" t="s">
        <v>108</v>
      </c>
      <c r="F21" s="57">
        <v>100</v>
      </c>
      <c r="G21" s="166" t="s">
        <v>271</v>
      </c>
    </row>
    <row r="22" spans="2:9" ht="15" customHeight="1">
      <c r="B22" s="3" t="s">
        <v>42</v>
      </c>
      <c r="F22" s="164">
        <v>9</v>
      </c>
      <c r="G22" s="166" t="s">
        <v>272</v>
      </c>
      <c r="H22" s="80">
        <f>F22*(0.3048)^2</f>
        <v>0.8361273600000001</v>
      </c>
      <c r="I22" s="77" t="s">
        <v>122</v>
      </c>
    </row>
    <row r="23" spans="2:9" ht="15" customHeight="1">
      <c r="B23" s="3" t="s">
        <v>41</v>
      </c>
      <c r="F23" s="164">
        <v>10</v>
      </c>
      <c r="G23" s="166" t="s">
        <v>40</v>
      </c>
      <c r="H23" s="80">
        <f>F23*0.3048</f>
        <v>3.048</v>
      </c>
      <c r="I23" s="77" t="s">
        <v>1</v>
      </c>
    </row>
    <row r="24" spans="2:9" ht="15" customHeight="1">
      <c r="B24" s="3" t="s">
        <v>57</v>
      </c>
      <c r="F24" s="165">
        <v>700</v>
      </c>
      <c r="G24" s="166" t="s">
        <v>51</v>
      </c>
      <c r="H24" s="76">
        <f>F24*0.00508</f>
        <v>3.556</v>
      </c>
      <c r="I24" s="77" t="s">
        <v>49</v>
      </c>
    </row>
    <row r="25" spans="2:9" ht="15" customHeight="1">
      <c r="B25" s="3" t="s">
        <v>100</v>
      </c>
      <c r="F25" s="164">
        <v>77</v>
      </c>
      <c r="G25" s="172" t="s">
        <v>101</v>
      </c>
      <c r="H25" s="76">
        <f>(F25-32)/1.8</f>
        <v>25</v>
      </c>
      <c r="I25" s="77" t="s">
        <v>102</v>
      </c>
    </row>
    <row r="26" spans="2:9" ht="15" customHeight="1">
      <c r="B26" s="3"/>
      <c r="F26" s="54"/>
      <c r="G26" s="166"/>
      <c r="H26" s="76">
        <f>H25+273</f>
        <v>298</v>
      </c>
      <c r="I26" s="77" t="s">
        <v>103</v>
      </c>
    </row>
    <row r="27" spans="2:7" ht="15" customHeight="1">
      <c r="B27" s="7" t="s">
        <v>50</v>
      </c>
      <c r="C27" s="24"/>
      <c r="D27" s="24"/>
      <c r="E27" s="24"/>
      <c r="F27" s="73">
        <v>9.81</v>
      </c>
      <c r="G27" s="131" t="s">
        <v>273</v>
      </c>
    </row>
    <row r="28" spans="2:7" ht="15" customHeight="1">
      <c r="B28" s="3" t="s">
        <v>104</v>
      </c>
      <c r="C28" s="61"/>
      <c r="D28" s="24"/>
      <c r="F28" s="74">
        <f>353/H26</f>
        <v>1.1845637583892616</v>
      </c>
      <c r="G28" s="166" t="s">
        <v>274</v>
      </c>
    </row>
    <row r="29" spans="2:7" ht="15" customHeight="1" thickBot="1">
      <c r="B29" s="7"/>
      <c r="C29" s="24"/>
      <c r="D29" s="24"/>
      <c r="E29" s="24"/>
      <c r="F29" s="25"/>
      <c r="G29" s="9"/>
    </row>
    <row r="30" spans="2:7" ht="15" customHeight="1" thickBot="1" thickTop="1">
      <c r="B30" s="3"/>
      <c r="F30" s="60" t="s">
        <v>94</v>
      </c>
      <c r="G30" s="4"/>
    </row>
    <row r="31" spans="2:7" ht="15" customHeight="1" thickBot="1" thickTop="1">
      <c r="B31" s="20" t="s">
        <v>105</v>
      </c>
      <c r="C31" s="20"/>
      <c r="D31" s="20"/>
      <c r="E31" s="20"/>
      <c r="F31" s="35"/>
      <c r="G31" s="36"/>
    </row>
    <row r="32" spans="1:11" s="102" customFormat="1" ht="24.75" customHeight="1" thickTop="1">
      <c r="A32" s="103" t="s">
        <v>39</v>
      </c>
      <c r="B32" s="104"/>
      <c r="C32" s="104"/>
      <c r="D32" s="104"/>
      <c r="E32" s="104"/>
      <c r="H32" s="104"/>
      <c r="I32" s="104"/>
      <c r="J32" s="104" t="s">
        <v>4</v>
      </c>
      <c r="K32" s="104"/>
    </row>
    <row r="33" spans="2:7" s="108" customFormat="1" ht="24.75" customHeight="1" thickBot="1">
      <c r="B33" s="243" t="s">
        <v>131</v>
      </c>
      <c r="C33" s="243"/>
      <c r="D33" s="243"/>
      <c r="E33" s="243"/>
      <c r="F33" s="107"/>
      <c r="G33" s="107"/>
    </row>
    <row r="34" spans="2:6" ht="15" customHeight="1">
      <c r="B34" s="245" t="s">
        <v>7</v>
      </c>
      <c r="C34" s="37" t="s">
        <v>8</v>
      </c>
      <c r="D34" s="47" t="s">
        <v>73</v>
      </c>
      <c r="E34" s="44" t="s">
        <v>109</v>
      </c>
      <c r="F34" s="58" t="s">
        <v>75</v>
      </c>
    </row>
    <row r="35" spans="2:6" ht="15" customHeight="1" thickBot="1">
      <c r="B35" s="246"/>
      <c r="C35" s="169" t="s">
        <v>78</v>
      </c>
      <c r="D35" s="170" t="s">
        <v>79</v>
      </c>
      <c r="E35" s="171" t="s">
        <v>86</v>
      </c>
      <c r="F35" s="30"/>
    </row>
    <row r="36" spans="2:6" ht="15" customHeight="1">
      <c r="B36" s="38" t="s">
        <v>9</v>
      </c>
      <c r="C36" s="39">
        <v>0.017</v>
      </c>
      <c r="D36" s="48">
        <v>20000</v>
      </c>
      <c r="E36" s="45">
        <v>100</v>
      </c>
      <c r="F36" s="29" t="s">
        <v>84</v>
      </c>
    </row>
    <row r="37" spans="2:6" ht="15" customHeight="1">
      <c r="B37" s="38" t="s">
        <v>10</v>
      </c>
      <c r="C37" s="39">
        <v>0.015</v>
      </c>
      <c r="D37" s="48">
        <v>26800</v>
      </c>
      <c r="E37" s="46">
        <v>100</v>
      </c>
      <c r="F37" s="43" t="s">
        <v>85</v>
      </c>
    </row>
    <row r="38" spans="2:6" ht="15" customHeight="1">
      <c r="B38" s="38" t="s">
        <v>11</v>
      </c>
      <c r="C38" s="39">
        <v>0.078</v>
      </c>
      <c r="D38" s="48">
        <v>45700</v>
      </c>
      <c r="E38" s="46">
        <v>2.7</v>
      </c>
      <c r="F38" s="31"/>
    </row>
    <row r="39" spans="2:6" ht="15" customHeight="1">
      <c r="B39" s="38" t="s">
        <v>12</v>
      </c>
      <c r="C39" s="39">
        <v>0.085</v>
      </c>
      <c r="D39" s="48">
        <v>40100</v>
      </c>
      <c r="E39" s="46">
        <v>2.7</v>
      </c>
      <c r="F39" s="31"/>
    </row>
    <row r="40" spans="2:6" ht="15" customHeight="1">
      <c r="B40" s="38" t="s">
        <v>13</v>
      </c>
      <c r="C40" s="39">
        <v>0.074</v>
      </c>
      <c r="D40" s="48">
        <v>44700</v>
      </c>
      <c r="E40" s="46">
        <v>1.9</v>
      </c>
      <c r="F40" s="31"/>
    </row>
    <row r="41" spans="2:6" ht="15" customHeight="1">
      <c r="B41" s="38" t="s">
        <v>14</v>
      </c>
      <c r="C41" s="39">
        <v>0.101</v>
      </c>
      <c r="D41" s="48">
        <v>44600</v>
      </c>
      <c r="E41" s="46">
        <v>1.1</v>
      </c>
      <c r="F41" s="31"/>
    </row>
    <row r="42" spans="2:6" ht="15" customHeight="1">
      <c r="B42" s="38" t="s">
        <v>15</v>
      </c>
      <c r="C42" s="39">
        <v>0.09</v>
      </c>
      <c r="D42" s="48">
        <v>40800</v>
      </c>
      <c r="E42" s="46">
        <v>1.4</v>
      </c>
      <c r="F42" s="31"/>
    </row>
    <row r="43" spans="2:6" ht="15" customHeight="1">
      <c r="B43" s="38" t="s">
        <v>16</v>
      </c>
      <c r="C43" s="39">
        <v>0.041</v>
      </c>
      <c r="D43" s="48">
        <v>25800</v>
      </c>
      <c r="E43" s="46">
        <v>1.9</v>
      </c>
      <c r="F43" s="31"/>
    </row>
    <row r="44" spans="2:6" ht="15" customHeight="1">
      <c r="B44" s="38" t="s">
        <v>17</v>
      </c>
      <c r="C44" s="39">
        <v>0.018</v>
      </c>
      <c r="D44" s="48">
        <v>26200</v>
      </c>
      <c r="E44" s="46">
        <v>5.4</v>
      </c>
      <c r="F44" s="31"/>
    </row>
    <row r="45" spans="2:6" ht="15" customHeight="1">
      <c r="B45" s="38" t="s">
        <v>18</v>
      </c>
      <c r="C45" s="39">
        <v>0.085</v>
      </c>
      <c r="D45" s="48">
        <v>34200</v>
      </c>
      <c r="E45" s="46">
        <v>0.7</v>
      </c>
      <c r="F45" s="31"/>
    </row>
    <row r="46" spans="2:6" ht="15" customHeight="1">
      <c r="B46" s="38" t="s">
        <v>19</v>
      </c>
      <c r="C46" s="39">
        <v>0.048</v>
      </c>
      <c r="D46" s="48">
        <v>44700</v>
      </c>
      <c r="E46" s="46">
        <v>3.6</v>
      </c>
      <c r="F46" s="31"/>
    </row>
    <row r="47" spans="2:6" ht="15" customHeight="1">
      <c r="B47" s="38" t="s">
        <v>20</v>
      </c>
      <c r="C47" s="39">
        <v>0.055</v>
      </c>
      <c r="D47" s="48">
        <v>43700</v>
      </c>
      <c r="E47" s="46">
        <v>2.1</v>
      </c>
      <c r="F47" s="31"/>
    </row>
    <row r="48" spans="2:6" ht="15" customHeight="1">
      <c r="B48" s="38" t="s">
        <v>21</v>
      </c>
      <c r="C48" s="39">
        <v>0.039</v>
      </c>
      <c r="D48" s="48">
        <v>43200</v>
      </c>
      <c r="E48" s="46">
        <v>3.5</v>
      </c>
      <c r="F48" s="31"/>
    </row>
    <row r="49" spans="2:6" ht="15" customHeight="1">
      <c r="B49" s="38" t="s">
        <v>34</v>
      </c>
      <c r="C49" s="39">
        <v>0.045</v>
      </c>
      <c r="D49" s="48">
        <v>44400</v>
      </c>
      <c r="E49" s="46">
        <v>2.1</v>
      </c>
      <c r="F49" s="31"/>
    </row>
    <row r="50" spans="2:6" ht="15" customHeight="1">
      <c r="B50" s="38" t="s">
        <v>22</v>
      </c>
      <c r="C50" s="39">
        <v>0.051</v>
      </c>
      <c r="D50" s="48">
        <v>43500</v>
      </c>
      <c r="E50" s="46">
        <v>3.6</v>
      </c>
      <c r="F50" s="31"/>
    </row>
    <row r="51" spans="2:6" ht="15" customHeight="1">
      <c r="B51" s="38" t="s">
        <v>23</v>
      </c>
      <c r="C51" s="39">
        <v>0.054</v>
      </c>
      <c r="D51" s="48">
        <v>43000</v>
      </c>
      <c r="E51" s="46">
        <v>1.6</v>
      </c>
      <c r="F51" s="31"/>
    </row>
    <row r="52" spans="2:6" ht="15" customHeight="1">
      <c r="B52" s="38" t="s">
        <v>24</v>
      </c>
      <c r="C52" s="39">
        <v>0.039</v>
      </c>
      <c r="D52" s="48">
        <v>46000</v>
      </c>
      <c r="E52" s="46">
        <v>0.7</v>
      </c>
      <c r="F52" s="31"/>
    </row>
    <row r="53" spans="2:6" ht="15" customHeight="1">
      <c r="B53" s="38" t="s">
        <v>87</v>
      </c>
      <c r="C53" s="39">
        <v>0.005</v>
      </c>
      <c r="D53" s="48">
        <v>28100</v>
      </c>
      <c r="E53" s="46">
        <v>100</v>
      </c>
      <c r="F53" s="31"/>
    </row>
    <row r="54" spans="2:6" ht="15" customHeight="1">
      <c r="B54" s="38" t="s">
        <v>25</v>
      </c>
      <c r="C54" s="39">
        <v>0.035</v>
      </c>
      <c r="D54" s="48">
        <v>39700</v>
      </c>
      <c r="E54" s="46">
        <v>1.7</v>
      </c>
      <c r="F54" s="31"/>
    </row>
    <row r="55" spans="2:6" ht="15" customHeight="1">
      <c r="B55" s="38" t="s">
        <v>26</v>
      </c>
      <c r="C55" s="39">
        <v>0.0335</v>
      </c>
      <c r="D55" s="48">
        <v>42600</v>
      </c>
      <c r="E55" s="46">
        <v>2.8</v>
      </c>
      <c r="F55" s="31"/>
    </row>
    <row r="56" spans="2:6" ht="15" customHeight="1">
      <c r="B56" s="38" t="s">
        <v>35</v>
      </c>
      <c r="C56" s="39">
        <v>0.039</v>
      </c>
      <c r="D56" s="48">
        <v>46000</v>
      </c>
      <c r="E56" s="46">
        <v>0.7</v>
      </c>
      <c r="F56" s="31"/>
    </row>
    <row r="57" spans="2:6" ht="15" customHeight="1">
      <c r="B57" s="38" t="s">
        <v>43</v>
      </c>
      <c r="C57" s="39">
        <v>0.01082</v>
      </c>
      <c r="D57" s="48">
        <v>10900</v>
      </c>
      <c r="E57" s="46">
        <v>100</v>
      </c>
      <c r="F57" s="31"/>
    </row>
    <row r="58" spans="2:6" ht="15" customHeight="1" thickBot="1">
      <c r="B58" s="40" t="s">
        <v>98</v>
      </c>
      <c r="C58" s="41" t="s">
        <v>99</v>
      </c>
      <c r="D58" s="49" t="s">
        <v>99</v>
      </c>
      <c r="E58" s="50" t="s">
        <v>99</v>
      </c>
      <c r="F58" s="31"/>
    </row>
    <row r="59" spans="2:9" ht="15" customHeight="1" thickBot="1">
      <c r="B59" s="5" t="s">
        <v>90</v>
      </c>
      <c r="C59" s="5"/>
      <c r="D59" s="5"/>
      <c r="E59" s="32"/>
      <c r="F59" s="96"/>
      <c r="G59" s="33"/>
      <c r="H59" s="33"/>
      <c r="I59" s="33"/>
    </row>
    <row r="60" spans="1:11" s="102" customFormat="1" ht="24.75" customHeight="1" thickTop="1">
      <c r="A60" s="111" t="s">
        <v>58</v>
      </c>
      <c r="B60" s="104"/>
      <c r="C60" s="104"/>
      <c r="D60" s="104"/>
      <c r="E60" s="104"/>
      <c r="F60" s="104"/>
      <c r="G60" s="104"/>
      <c r="H60" s="104"/>
      <c r="I60" s="104"/>
      <c r="J60" s="104"/>
      <c r="K60" s="104"/>
    </row>
    <row r="61" spans="2:4" ht="15" customHeight="1">
      <c r="B61" s="5" t="s">
        <v>89</v>
      </c>
      <c r="C61" s="5"/>
      <c r="D61" s="5"/>
    </row>
    <row r="62" ht="15" customHeight="1"/>
    <row r="63" ht="15" customHeight="1">
      <c r="B63" s="34" t="s">
        <v>68</v>
      </c>
    </row>
    <row r="64" ht="15" customHeight="1"/>
    <row r="65" s="115" customFormat="1" ht="24.75" customHeight="1">
      <c r="B65" s="116" t="s">
        <v>134</v>
      </c>
    </row>
    <row r="66" ht="15" customHeight="1"/>
    <row r="67" ht="15" customHeight="1">
      <c r="B67" s="113" t="s">
        <v>3</v>
      </c>
    </row>
    <row r="68" spans="2:3" ht="15" customHeight="1">
      <c r="B68" s="112" t="s">
        <v>31</v>
      </c>
      <c r="C68" s="7" t="s">
        <v>143</v>
      </c>
    </row>
    <row r="69" spans="2:3" ht="15" customHeight="1">
      <c r="B69" s="112" t="s">
        <v>132</v>
      </c>
      <c r="C69" s="7" t="s">
        <v>144</v>
      </c>
    </row>
    <row r="70" spans="2:3" ht="15" customHeight="1">
      <c r="B70" s="112" t="s">
        <v>133</v>
      </c>
      <c r="C70" s="7" t="s">
        <v>145</v>
      </c>
    </row>
    <row r="71" ht="15" customHeight="1">
      <c r="C71" s="7"/>
    </row>
    <row r="72" ht="24.75" customHeight="1">
      <c r="B72" s="105" t="s">
        <v>36</v>
      </c>
    </row>
    <row r="73" ht="15" customHeight="1"/>
    <row r="74" spans="3:4" s="119" customFormat="1" ht="24.75" customHeight="1">
      <c r="C74" s="105" t="s">
        <v>135</v>
      </c>
      <c r="D74" s="120"/>
    </row>
    <row r="75" spans="3:4" s="119" customFormat="1" ht="24.75" customHeight="1">
      <c r="C75" s="105" t="s">
        <v>136</v>
      </c>
      <c r="D75" s="105"/>
    </row>
    <row r="76" ht="15" customHeight="1"/>
    <row r="77" ht="15" customHeight="1">
      <c r="C77" s="113" t="s">
        <v>3</v>
      </c>
    </row>
    <row r="78" spans="3:4" ht="15" customHeight="1">
      <c r="C78" s="112" t="s">
        <v>139</v>
      </c>
      <c r="D78" s="7" t="s">
        <v>142</v>
      </c>
    </row>
    <row r="79" spans="3:4" ht="15" customHeight="1">
      <c r="C79" s="112" t="s">
        <v>37</v>
      </c>
      <c r="D79" s="7" t="s">
        <v>221</v>
      </c>
    </row>
    <row r="80" spans="3:4" ht="15" customHeight="1">
      <c r="C80" s="7"/>
      <c r="D80" s="7"/>
    </row>
    <row r="81" spans="2:5" s="119" customFormat="1" ht="24.75" customHeight="1">
      <c r="B81" s="105"/>
      <c r="C81" s="105" t="s">
        <v>37</v>
      </c>
      <c r="D81" s="123">
        <f>((4*H22)/3.141592654)^(1/2)</f>
        <v>1.0317899103247747</v>
      </c>
      <c r="E81" s="105" t="s">
        <v>1</v>
      </c>
    </row>
    <row r="82" spans="2:5" s="119" customFormat="1" ht="15" customHeight="1">
      <c r="B82" s="105"/>
      <c r="C82" s="105"/>
      <c r="D82" s="121"/>
      <c r="E82" s="105"/>
    </row>
    <row r="83" spans="2:5" s="119" customFormat="1" ht="24.75" customHeight="1">
      <c r="B83" s="105" t="s">
        <v>48</v>
      </c>
      <c r="C83" s="106"/>
      <c r="D83" s="106"/>
      <c r="E83" s="105"/>
    </row>
    <row r="84" spans="2:5" s="119" customFormat="1" ht="15" customHeight="1">
      <c r="B84" s="105"/>
      <c r="C84" s="106"/>
      <c r="D84" s="106"/>
      <c r="E84" s="105"/>
    </row>
    <row r="85" spans="3:4" s="119" customFormat="1" ht="24.75" customHeight="1">
      <c r="C85" s="105" t="s">
        <v>106</v>
      </c>
      <c r="D85" s="105"/>
    </row>
    <row r="86" ht="15" customHeight="1"/>
    <row r="87" ht="15" customHeight="1">
      <c r="C87" s="7" t="s">
        <v>107</v>
      </c>
    </row>
    <row r="88" spans="3:4" ht="15" customHeight="1">
      <c r="C88" s="112" t="s">
        <v>140</v>
      </c>
      <c r="D88" s="7" t="s">
        <v>147</v>
      </c>
    </row>
    <row r="89" spans="3:4" ht="15" customHeight="1">
      <c r="C89" s="112" t="s">
        <v>37</v>
      </c>
      <c r="D89" s="7" t="s">
        <v>148</v>
      </c>
    </row>
    <row r="90" ht="15" customHeight="1">
      <c r="B90" s="8"/>
    </row>
    <row r="91" spans="2:5" s="119" customFormat="1" ht="24.75" customHeight="1">
      <c r="B91" s="105"/>
      <c r="C91" s="105" t="s">
        <v>44</v>
      </c>
      <c r="D91" s="123">
        <f>D81/2</f>
        <v>0.5158949551623874</v>
      </c>
      <c r="E91" s="105" t="s">
        <v>1</v>
      </c>
    </row>
    <row r="92" spans="2:5" ht="15" customHeight="1">
      <c r="B92" s="8"/>
      <c r="C92" s="7"/>
      <c r="D92" s="10"/>
      <c r="E92" s="7"/>
    </row>
    <row r="93" s="106" customFormat="1" ht="24.75" customHeight="1">
      <c r="B93" s="105" t="s">
        <v>69</v>
      </c>
    </row>
    <row r="94" ht="15" customHeight="1"/>
    <row r="95" spans="3:4" s="119" customFormat="1" ht="24.75" customHeight="1">
      <c r="C95" s="105" t="s">
        <v>146</v>
      </c>
      <c r="D95" s="105"/>
    </row>
    <row r="96" spans="1:11" s="17" customFormat="1" ht="15" customHeight="1">
      <c r="A96"/>
      <c r="F96"/>
      <c r="G96"/>
      <c r="H96"/>
      <c r="I96"/>
      <c r="J96"/>
      <c r="K96"/>
    </row>
    <row r="97" spans="1:11" s="17" customFormat="1" ht="15" customHeight="1">
      <c r="A97"/>
      <c r="C97" s="7" t="s">
        <v>3</v>
      </c>
      <c r="F97"/>
      <c r="G97"/>
      <c r="H97"/>
      <c r="I97" s="7" t="s">
        <v>4</v>
      </c>
      <c r="J97"/>
      <c r="K97"/>
    </row>
    <row r="98" spans="1:11" s="17" customFormat="1" ht="15" customHeight="1">
      <c r="A98"/>
      <c r="B98" s="7"/>
      <c r="C98" s="125" t="s">
        <v>132</v>
      </c>
      <c r="D98" s="7" t="s">
        <v>144</v>
      </c>
      <c r="E98" s="14"/>
      <c r="F98"/>
      <c r="G98"/>
      <c r="H98"/>
      <c r="I98" s="7"/>
      <c r="J98"/>
      <c r="K98"/>
    </row>
    <row r="99" spans="1:11" s="17" customFormat="1" ht="15" customHeight="1">
      <c r="A99"/>
      <c r="B99" s="7"/>
      <c r="C99" s="112" t="s">
        <v>37</v>
      </c>
      <c r="D99" s="7" t="s">
        <v>149</v>
      </c>
      <c r="E99" s="14"/>
      <c r="F99"/>
      <c r="G99"/>
      <c r="H99"/>
      <c r="I99" s="7"/>
      <c r="J99"/>
      <c r="K99"/>
    </row>
    <row r="100" spans="1:11" s="17" customFormat="1" ht="15" customHeight="1">
      <c r="A100"/>
      <c r="B100" s="7"/>
      <c r="F100"/>
      <c r="G100"/>
      <c r="H100"/>
      <c r="I100" s="7"/>
      <c r="J100"/>
      <c r="K100"/>
    </row>
    <row r="101" spans="2:9" s="119" customFormat="1" ht="24.75" customHeight="1">
      <c r="B101" s="105"/>
      <c r="C101" s="105" t="s">
        <v>33</v>
      </c>
      <c r="D101" s="121">
        <f>58*(10^(-0.00823*D81))</f>
        <v>56.87695826311321</v>
      </c>
      <c r="E101" s="105" t="s">
        <v>150</v>
      </c>
      <c r="I101" s="105"/>
    </row>
    <row r="102" spans="1:11" s="14" customFormat="1" ht="15" customHeight="1" thickBot="1">
      <c r="A102"/>
      <c r="B102" s="8" t="s">
        <v>4</v>
      </c>
      <c r="C102"/>
      <c r="D102"/>
      <c r="E102"/>
      <c r="F102"/>
      <c r="G102"/>
      <c r="H102"/>
      <c r="I102"/>
      <c r="J102"/>
      <c r="K102"/>
    </row>
    <row r="103" spans="1:11" s="106" customFormat="1" ht="24.75" customHeight="1" thickTop="1">
      <c r="A103" s="110"/>
      <c r="B103" s="109" t="s">
        <v>59</v>
      </c>
      <c r="C103" s="110"/>
      <c r="D103" s="110"/>
      <c r="E103" s="110"/>
      <c r="F103" s="110"/>
      <c r="G103" s="110"/>
      <c r="H103" s="110"/>
      <c r="I103" s="110"/>
      <c r="J103" s="110"/>
      <c r="K103" s="110"/>
    </row>
    <row r="104" s="106" customFormat="1" ht="15" customHeight="1">
      <c r="B104" s="105"/>
    </row>
    <row r="105" spans="1:12" s="14" customFormat="1" ht="30" customHeight="1">
      <c r="A105" s="17"/>
      <c r="C105" s="126" t="s">
        <v>151</v>
      </c>
      <c r="D105" s="244" t="s">
        <v>283</v>
      </c>
      <c r="E105" s="244"/>
      <c r="F105" s="244"/>
      <c r="G105" s="244"/>
      <c r="H105" s="244"/>
      <c r="I105" s="244"/>
      <c r="J105" s="244"/>
      <c r="K105" s="244"/>
      <c r="L105" s="92"/>
    </row>
    <row r="106" spans="1:12" s="14" customFormat="1" ht="12.75" customHeight="1">
      <c r="A106" s="17"/>
      <c r="C106" s="126"/>
      <c r="D106" s="127"/>
      <c r="E106" s="127"/>
      <c r="F106" s="127"/>
      <c r="G106" s="127"/>
      <c r="H106" s="127"/>
      <c r="I106" s="127"/>
      <c r="J106" s="127"/>
      <c r="K106" s="127"/>
      <c r="L106" s="92"/>
    </row>
    <row r="107" spans="1:12" s="90" customFormat="1" ht="30" customHeight="1">
      <c r="A107" s="95"/>
      <c r="C107" s="128" t="s">
        <v>152</v>
      </c>
      <c r="D107" s="244" t="s">
        <v>153</v>
      </c>
      <c r="E107" s="244"/>
      <c r="F107" s="244"/>
      <c r="G107" s="244"/>
      <c r="H107" s="244"/>
      <c r="I107" s="244"/>
      <c r="J107" s="244"/>
      <c r="K107" s="244"/>
      <c r="L107" s="91"/>
    </row>
    <row r="108" spans="1:12" s="90" customFormat="1" ht="12.75" customHeight="1">
      <c r="A108" s="95"/>
      <c r="C108" s="128"/>
      <c r="D108" s="127"/>
      <c r="E108" s="127"/>
      <c r="F108" s="127"/>
      <c r="G108" s="127"/>
      <c r="H108" s="127"/>
      <c r="I108" s="127"/>
      <c r="J108" s="127"/>
      <c r="K108" s="127"/>
      <c r="L108" s="91"/>
    </row>
    <row r="109" spans="3:11" s="14" customFormat="1" ht="15" customHeight="1">
      <c r="C109" s="8" t="s">
        <v>154</v>
      </c>
      <c r="D109" s="8"/>
      <c r="E109" s="129"/>
      <c r="F109" s="8"/>
      <c r="G109" s="8"/>
      <c r="H109" s="8"/>
      <c r="I109" s="8"/>
      <c r="J109" s="8"/>
      <c r="K109" s="129"/>
    </row>
    <row r="110" spans="3:11" s="14" customFormat="1" ht="15" customHeight="1">
      <c r="C110" s="8" t="s">
        <v>61</v>
      </c>
      <c r="D110" s="8"/>
      <c r="E110" s="129"/>
      <c r="F110" s="8"/>
      <c r="G110" s="8"/>
      <c r="H110" s="8"/>
      <c r="I110" s="8"/>
      <c r="J110" s="8"/>
      <c r="K110" s="129"/>
    </row>
    <row r="111" spans="1:12" ht="15" customHeight="1">
      <c r="A111" s="14"/>
      <c r="C111" s="8" t="s">
        <v>155</v>
      </c>
      <c r="D111" s="8"/>
      <c r="E111" s="129"/>
      <c r="F111" s="8"/>
      <c r="G111" s="8"/>
      <c r="H111" s="8"/>
      <c r="I111" s="8"/>
      <c r="J111" s="8"/>
      <c r="K111" s="129"/>
      <c r="L111" s="14"/>
    </row>
    <row r="112" spans="1:12" ht="15" customHeight="1">
      <c r="A112" s="14"/>
      <c r="C112" s="8" t="s">
        <v>156</v>
      </c>
      <c r="D112" s="8"/>
      <c r="E112" s="129"/>
      <c r="F112" s="8"/>
      <c r="G112" s="8"/>
      <c r="H112" s="8"/>
      <c r="I112" s="8"/>
      <c r="J112" s="8"/>
      <c r="K112" s="129"/>
      <c r="L112" s="14"/>
    </row>
    <row r="113" spans="1:12" ht="15" customHeight="1">
      <c r="A113" s="14"/>
      <c r="C113" s="8" t="s">
        <v>157</v>
      </c>
      <c r="D113" s="8"/>
      <c r="E113" s="129"/>
      <c r="F113" s="8"/>
      <c r="G113" s="8"/>
      <c r="H113" s="8"/>
      <c r="I113" s="8"/>
      <c r="J113" s="8"/>
      <c r="K113" s="129"/>
      <c r="L113" s="14"/>
    </row>
    <row r="114" spans="1:12" ht="15" customHeight="1">
      <c r="A114" s="14"/>
      <c r="C114" s="8" t="s">
        <v>158</v>
      </c>
      <c r="D114" s="8"/>
      <c r="E114" s="8"/>
      <c r="F114" s="8"/>
      <c r="G114" s="8"/>
      <c r="H114" s="8"/>
      <c r="I114" s="8"/>
      <c r="J114" s="8"/>
      <c r="K114" s="129"/>
      <c r="L114" s="14"/>
    </row>
    <row r="115" spans="6:10" ht="15" customHeight="1">
      <c r="F115" s="9"/>
      <c r="G115" s="9"/>
      <c r="H115" s="9"/>
      <c r="I115" s="9"/>
      <c r="J115" s="9"/>
    </row>
    <row r="116" spans="3:10" ht="15" customHeight="1">
      <c r="C116" s="7" t="s">
        <v>3</v>
      </c>
      <c r="F116" s="9"/>
      <c r="G116" s="9"/>
      <c r="H116" s="9"/>
      <c r="I116" s="9"/>
      <c r="J116" s="9"/>
    </row>
    <row r="117" spans="3:10" ht="15" customHeight="1">
      <c r="C117" s="130" t="s">
        <v>160</v>
      </c>
      <c r="D117" s="131" t="s">
        <v>165</v>
      </c>
      <c r="E117" s="9"/>
      <c r="F117" s="9"/>
      <c r="G117" s="9"/>
      <c r="H117" s="9"/>
      <c r="I117" s="9"/>
      <c r="J117" s="9"/>
    </row>
    <row r="118" spans="3:10" ht="15" customHeight="1">
      <c r="C118" s="130" t="s">
        <v>161</v>
      </c>
      <c r="D118" s="131" t="s">
        <v>166</v>
      </c>
      <c r="E118" s="9"/>
      <c r="F118" s="7"/>
      <c r="G118" s="7"/>
      <c r="H118" s="7"/>
      <c r="I118" s="9"/>
      <c r="J118" s="9"/>
    </row>
    <row r="119" spans="3:10" ht="15" customHeight="1">
      <c r="C119" s="130" t="s">
        <v>162</v>
      </c>
      <c r="D119" s="131" t="s">
        <v>167</v>
      </c>
      <c r="E119" s="9"/>
      <c r="F119" s="7"/>
      <c r="G119" s="7"/>
      <c r="H119" s="7"/>
      <c r="I119" s="9"/>
      <c r="J119" s="9"/>
    </row>
    <row r="120" spans="3:10" ht="15" customHeight="1">
      <c r="C120" s="130" t="s">
        <v>159</v>
      </c>
      <c r="D120" s="131" t="s">
        <v>168</v>
      </c>
      <c r="E120" s="7"/>
      <c r="F120" s="7"/>
      <c r="G120" s="7"/>
      <c r="H120" s="7"/>
      <c r="I120" s="9"/>
      <c r="J120" s="9"/>
    </row>
    <row r="121" spans="3:10" ht="15" customHeight="1">
      <c r="C121" s="130" t="s">
        <v>163</v>
      </c>
      <c r="D121" s="131" t="s">
        <v>169</v>
      </c>
      <c r="E121" s="7"/>
      <c r="F121" s="7"/>
      <c r="G121" s="7"/>
      <c r="H121" s="7"/>
      <c r="I121" s="9"/>
      <c r="J121" s="9"/>
    </row>
    <row r="122" spans="3:9" ht="15" customHeight="1">
      <c r="C122" s="130" t="s">
        <v>140</v>
      </c>
      <c r="D122" s="131" t="s">
        <v>147</v>
      </c>
      <c r="E122" s="7"/>
      <c r="F122" s="7"/>
      <c r="G122" s="7"/>
      <c r="H122" s="9"/>
      <c r="I122" s="9"/>
    </row>
    <row r="123" spans="3:9" ht="15" customHeight="1">
      <c r="C123" s="130" t="s">
        <v>164</v>
      </c>
      <c r="D123" s="131" t="s">
        <v>170</v>
      </c>
      <c r="E123" s="7"/>
      <c r="F123" s="7"/>
      <c r="G123" s="7"/>
      <c r="H123" s="9"/>
      <c r="I123" s="9"/>
    </row>
    <row r="124" spans="3:9" ht="15" customHeight="1">
      <c r="C124" s="7"/>
      <c r="D124" s="7"/>
      <c r="E124" s="7"/>
      <c r="F124" s="7"/>
      <c r="G124" s="7"/>
      <c r="H124" s="9"/>
      <c r="I124" s="9"/>
    </row>
    <row r="125" spans="2:9" s="102" customFormat="1" ht="24.75" customHeight="1">
      <c r="B125" s="105" t="s">
        <v>30</v>
      </c>
      <c r="C125" s="114"/>
      <c r="D125" s="114"/>
      <c r="F125" s="114"/>
      <c r="G125" s="114"/>
      <c r="H125" s="114"/>
      <c r="I125" s="114"/>
    </row>
    <row r="126" spans="6:9" ht="15" customHeight="1">
      <c r="F126" s="7"/>
      <c r="G126" s="7"/>
      <c r="H126" s="9"/>
      <c r="I126" s="9"/>
    </row>
    <row r="127" spans="3:9" s="119" customFormat="1" ht="24.75" customHeight="1">
      <c r="C127" s="105" t="s">
        <v>171</v>
      </c>
      <c r="F127" s="105"/>
      <c r="G127" s="105"/>
      <c r="H127" s="105"/>
      <c r="I127" s="105"/>
    </row>
    <row r="128" spans="5:9" ht="15" customHeight="1">
      <c r="E128" s="7"/>
      <c r="G128" s="12"/>
      <c r="I128" s="9"/>
    </row>
    <row r="129" spans="3:9" ht="15" customHeight="1">
      <c r="C129" s="113" t="s">
        <v>3</v>
      </c>
      <c r="E129" s="7"/>
      <c r="G129" s="12"/>
      <c r="I129" s="9"/>
    </row>
    <row r="130" spans="3:9" ht="15" customHeight="1">
      <c r="C130" s="112" t="s">
        <v>159</v>
      </c>
      <c r="D130" s="7" t="s">
        <v>168</v>
      </c>
      <c r="E130" s="7"/>
      <c r="G130" s="12"/>
      <c r="I130" s="9"/>
    </row>
    <row r="131" spans="3:9" ht="15" customHeight="1">
      <c r="C131" s="112" t="s">
        <v>197</v>
      </c>
      <c r="D131" s="7" t="s">
        <v>198</v>
      </c>
      <c r="E131" s="9"/>
      <c r="G131" s="7"/>
      <c r="H131" s="9"/>
      <c r="I131" s="9"/>
    </row>
    <row r="132" spans="3:9" ht="15" customHeight="1">
      <c r="C132" s="112" t="s">
        <v>140</v>
      </c>
      <c r="D132" s="7" t="s">
        <v>147</v>
      </c>
      <c r="E132" s="7"/>
      <c r="F132" s="7"/>
      <c r="G132" s="9"/>
      <c r="H132" s="9"/>
      <c r="I132" s="9"/>
    </row>
    <row r="133" spans="6:9" ht="15" customHeight="1">
      <c r="F133" s="9"/>
      <c r="G133" s="9"/>
      <c r="H133" s="9"/>
      <c r="I133" s="9"/>
    </row>
    <row r="134" spans="3:9" s="119" customFormat="1" ht="24.75" customHeight="1">
      <c r="C134" s="132" t="s">
        <v>172</v>
      </c>
      <c r="D134" s="123">
        <f>H23+D91</f>
        <v>3.5638949551623873</v>
      </c>
      <c r="E134" s="105" t="s">
        <v>1</v>
      </c>
      <c r="F134" s="105"/>
      <c r="G134" s="105"/>
      <c r="H134" s="105"/>
      <c r="I134" s="105"/>
    </row>
    <row r="135" spans="1:11" ht="15" customHeight="1">
      <c r="A135" s="33"/>
      <c r="B135" s="33"/>
      <c r="C135" s="117"/>
      <c r="D135" s="117"/>
      <c r="E135" s="117"/>
      <c r="F135" s="117"/>
      <c r="G135" s="117"/>
      <c r="H135" s="117"/>
      <c r="I135" s="117"/>
      <c r="J135" s="33"/>
      <c r="K135" s="33"/>
    </row>
    <row r="136" spans="1:11" s="106" customFormat="1" ht="24.75" customHeight="1">
      <c r="A136" s="133"/>
      <c r="B136" s="134" t="s">
        <v>27</v>
      </c>
      <c r="C136" s="133"/>
      <c r="D136" s="133"/>
      <c r="E136" s="133"/>
      <c r="F136" s="133"/>
      <c r="G136" s="133"/>
      <c r="H136" s="133"/>
      <c r="I136" s="133"/>
      <c r="J136" s="133"/>
      <c r="K136" s="133"/>
    </row>
    <row r="137" ht="15" customHeight="1"/>
    <row r="138" spans="3:4" s="119" customFormat="1" ht="24.75" customHeight="1">
      <c r="C138" s="105" t="s">
        <v>185</v>
      </c>
      <c r="D138" s="105"/>
    </row>
    <row r="139" ht="15" customHeight="1"/>
    <row r="140" ht="15" customHeight="1">
      <c r="C140" s="113" t="s">
        <v>3</v>
      </c>
    </row>
    <row r="141" spans="3:4" ht="15" customHeight="1">
      <c r="C141" s="112" t="s">
        <v>173</v>
      </c>
      <c r="D141" s="7" t="s">
        <v>179</v>
      </c>
    </row>
    <row r="142" spans="3:4" ht="15" customHeight="1">
      <c r="C142" s="112" t="s">
        <v>174</v>
      </c>
      <c r="D142" s="7" t="s">
        <v>180</v>
      </c>
    </row>
    <row r="143" spans="3:4" ht="15" customHeight="1">
      <c r="C143" s="112" t="s">
        <v>178</v>
      </c>
      <c r="D143" s="7" t="s">
        <v>181</v>
      </c>
    </row>
    <row r="144" spans="3:4" ht="15" customHeight="1">
      <c r="C144" s="112" t="s">
        <v>139</v>
      </c>
      <c r="D144" s="7" t="s">
        <v>182</v>
      </c>
    </row>
    <row r="145" spans="2:4" ht="15" customHeight="1">
      <c r="B145" s="7"/>
      <c r="C145" s="112" t="s">
        <v>177</v>
      </c>
      <c r="D145" s="7" t="s">
        <v>183</v>
      </c>
    </row>
    <row r="146" spans="2:4" ht="15" customHeight="1">
      <c r="B146" s="7"/>
      <c r="C146" s="112" t="s">
        <v>37</v>
      </c>
      <c r="D146" s="7" t="s">
        <v>184</v>
      </c>
    </row>
    <row r="147" ht="15" customHeight="1">
      <c r="B147" s="7"/>
    </row>
    <row r="148" spans="2:5" s="119" customFormat="1" ht="24.75" customHeight="1">
      <c r="B148" s="105"/>
      <c r="C148" s="105" t="s">
        <v>28</v>
      </c>
      <c r="D148" s="137">
        <f>(F19)*(F20)*(H22)*(1-EXP(-(F21)*(D81)))</f>
        <v>284.2833024</v>
      </c>
      <c r="E148" s="105" t="s">
        <v>2</v>
      </c>
    </row>
    <row r="149" spans="2:5" ht="15" customHeight="1" thickBot="1">
      <c r="B149" s="7"/>
      <c r="C149" s="7"/>
      <c r="D149" s="51"/>
      <c r="E149" s="7"/>
    </row>
    <row r="150" spans="1:11" s="106" customFormat="1" ht="24.75" customHeight="1" thickTop="1">
      <c r="A150" s="110"/>
      <c r="B150" s="109" t="s">
        <v>29</v>
      </c>
      <c r="C150" s="148"/>
      <c r="D150" s="110"/>
      <c r="E150" s="110"/>
      <c r="F150" s="110"/>
      <c r="G150" s="110"/>
      <c r="H150" s="110"/>
      <c r="I150" s="110"/>
      <c r="J150" s="110"/>
      <c r="K150" s="110"/>
    </row>
    <row r="151" ht="15" customHeight="1">
      <c r="G151" s="12"/>
    </row>
    <row r="152" spans="3:5" s="119" customFormat="1" ht="24.75" customHeight="1">
      <c r="C152" s="105" t="s">
        <v>281</v>
      </c>
      <c r="D152" s="105"/>
      <c r="E152" s="105"/>
    </row>
    <row r="153" spans="5:7" ht="15" customHeight="1">
      <c r="E153" s="7"/>
      <c r="G153" s="12"/>
    </row>
    <row r="154" spans="3:7" ht="15" customHeight="1">
      <c r="C154" s="113" t="s">
        <v>3</v>
      </c>
      <c r="G154" s="12"/>
    </row>
    <row r="155" spans="3:7" ht="15" customHeight="1">
      <c r="C155" s="112" t="s">
        <v>192</v>
      </c>
      <c r="D155" s="7" t="s">
        <v>186</v>
      </c>
      <c r="G155" s="12"/>
    </row>
    <row r="156" spans="3:7" ht="15" customHeight="1">
      <c r="C156" s="112" t="s">
        <v>174</v>
      </c>
      <c r="D156" s="7" t="s">
        <v>187</v>
      </c>
      <c r="E156" s="7"/>
      <c r="G156" s="12"/>
    </row>
    <row r="157" spans="3:7" ht="15" customHeight="1">
      <c r="C157" s="112" t="s">
        <v>37</v>
      </c>
      <c r="D157" s="7" t="s">
        <v>141</v>
      </c>
      <c r="E157" s="7"/>
      <c r="G157" s="12"/>
    </row>
    <row r="158" spans="2:7" ht="15" customHeight="1">
      <c r="B158" s="7"/>
      <c r="C158" s="136" t="s">
        <v>193</v>
      </c>
      <c r="D158" s="7" t="s">
        <v>188</v>
      </c>
      <c r="E158" s="7"/>
      <c r="G158" s="12"/>
    </row>
    <row r="159" spans="2:7" ht="15" customHeight="1">
      <c r="B159" s="7"/>
      <c r="C159" s="112" t="s">
        <v>190</v>
      </c>
      <c r="D159" s="7" t="s">
        <v>189</v>
      </c>
      <c r="G159" s="12"/>
    </row>
    <row r="160" spans="2:7" ht="15" customHeight="1">
      <c r="B160" s="7"/>
      <c r="C160" s="112" t="s">
        <v>191</v>
      </c>
      <c r="D160" s="7" t="s">
        <v>186</v>
      </c>
      <c r="G160" s="12"/>
    </row>
    <row r="161" spans="2:7" ht="15" customHeight="1">
      <c r="B161" s="7"/>
      <c r="C161" s="112"/>
      <c r="D161" s="7"/>
      <c r="G161" s="12"/>
    </row>
    <row r="162" spans="2:5" s="119" customFormat="1" ht="24.75" customHeight="1">
      <c r="B162" s="105"/>
      <c r="C162" s="105" t="s">
        <v>194</v>
      </c>
      <c r="D162" s="123">
        <f>55*(D81)*(D176)^(-0.21)*(((F19)/(F28*(F27*D81)^0.5))^0.67)</f>
        <v>1.0184904899191938</v>
      </c>
      <c r="E162" s="105" t="s">
        <v>1</v>
      </c>
    </row>
    <row r="163" spans="2:7" ht="15" customHeight="1">
      <c r="B163" s="7"/>
      <c r="G163" s="12"/>
    </row>
    <row r="164" spans="2:7" s="106" customFormat="1" ht="24.75" customHeight="1">
      <c r="B164" s="105" t="s">
        <v>60</v>
      </c>
      <c r="C164" s="118"/>
      <c r="D164" s="118"/>
      <c r="G164" s="119"/>
    </row>
    <row r="165" spans="3:7" ht="15" customHeight="1">
      <c r="C165" s="7"/>
      <c r="D165" s="7"/>
      <c r="F165" s="14"/>
      <c r="G165" s="12"/>
    </row>
    <row r="166" spans="3:5" s="119" customFormat="1" ht="24.75" customHeight="1">
      <c r="C166" s="105" t="s">
        <v>199</v>
      </c>
      <c r="D166" s="105"/>
      <c r="E166" s="105"/>
    </row>
    <row r="167" spans="5:7" ht="15" customHeight="1">
      <c r="E167" s="7"/>
      <c r="G167" s="12"/>
    </row>
    <row r="168" spans="3:7" ht="15" customHeight="1">
      <c r="C168" s="113" t="s">
        <v>3</v>
      </c>
      <c r="G168" s="12"/>
    </row>
    <row r="169" spans="3:7" ht="15" customHeight="1">
      <c r="C169" s="130" t="s">
        <v>191</v>
      </c>
      <c r="D169" s="131" t="s">
        <v>186</v>
      </c>
      <c r="E169" s="7"/>
      <c r="G169" s="12"/>
    </row>
    <row r="170" spans="3:4" ht="15" customHeight="1">
      <c r="C170" s="130" t="s">
        <v>222</v>
      </c>
      <c r="D170" s="131" t="s">
        <v>195</v>
      </c>
    </row>
    <row r="171" spans="3:7" ht="15" customHeight="1">
      <c r="C171" s="130" t="s">
        <v>190</v>
      </c>
      <c r="D171" s="131" t="s">
        <v>189</v>
      </c>
      <c r="G171" s="12"/>
    </row>
    <row r="172" spans="3:7" ht="15" customHeight="1">
      <c r="C172" s="130" t="s">
        <v>174</v>
      </c>
      <c r="D172" s="131" t="s">
        <v>187</v>
      </c>
      <c r="E172" s="7"/>
      <c r="G172" s="12"/>
    </row>
    <row r="173" spans="3:9" ht="15" customHeight="1">
      <c r="C173" s="130" t="s">
        <v>37</v>
      </c>
      <c r="D173" s="131" t="s">
        <v>141</v>
      </c>
      <c r="E173" s="7"/>
      <c r="G173" s="12"/>
      <c r="I173" s="7"/>
    </row>
    <row r="174" spans="3:7" ht="15" customHeight="1">
      <c r="C174" s="130" t="s">
        <v>223</v>
      </c>
      <c r="D174" s="131" t="s">
        <v>196</v>
      </c>
      <c r="G174" s="12"/>
    </row>
    <row r="175" spans="2:7" ht="15" customHeight="1">
      <c r="B175" s="7"/>
      <c r="C175" s="7"/>
      <c r="D175" s="7"/>
      <c r="G175" s="12"/>
    </row>
    <row r="176" spans="3:4" s="119" customFormat="1" ht="24.75" customHeight="1">
      <c r="C176" s="105" t="s">
        <v>52</v>
      </c>
      <c r="D176" s="138">
        <f>(H24)/(F27*F19*D81/F28)^(1/3)</f>
        <v>6.764642205894383</v>
      </c>
    </row>
    <row r="177" spans="5:7" ht="15" customHeight="1">
      <c r="E177" s="7"/>
      <c r="G177" s="12"/>
    </row>
    <row r="178" spans="2:7" ht="15" customHeight="1">
      <c r="B178" s="7"/>
      <c r="C178" s="7"/>
      <c r="D178" s="7"/>
      <c r="G178" s="12"/>
    </row>
    <row r="179" spans="2:7" s="106" customFormat="1" ht="24.75" customHeight="1">
      <c r="B179" s="105" t="s">
        <v>74</v>
      </c>
      <c r="C179" s="118"/>
      <c r="D179" s="118"/>
      <c r="G179" s="119"/>
    </row>
    <row r="180" spans="2:7" s="106" customFormat="1" ht="15" customHeight="1">
      <c r="B180" s="105"/>
      <c r="C180" s="118"/>
      <c r="D180" s="118"/>
      <c r="G180" s="119"/>
    </row>
    <row r="181" spans="3:8" s="106" customFormat="1" ht="15" customHeight="1">
      <c r="C181" s="8" t="s">
        <v>200</v>
      </c>
      <c r="D181" s="8" t="s">
        <v>54</v>
      </c>
      <c r="E181" s="8"/>
      <c r="F181" s="129"/>
      <c r="G181" s="129"/>
      <c r="H181" s="129"/>
    </row>
    <row r="182" spans="3:8" s="106" customFormat="1" ht="15" customHeight="1">
      <c r="C182" s="8" t="s">
        <v>201</v>
      </c>
      <c r="D182" s="8" t="s">
        <v>55</v>
      </c>
      <c r="E182" s="8"/>
      <c r="F182" s="129"/>
      <c r="G182" s="129"/>
      <c r="H182" s="129"/>
    </row>
    <row r="183" spans="3:8" ht="15" customHeight="1">
      <c r="C183" s="129"/>
      <c r="D183" s="129"/>
      <c r="E183" s="8"/>
      <c r="F183" s="129"/>
      <c r="G183" s="129"/>
      <c r="H183" s="129"/>
    </row>
    <row r="184" spans="3:8" ht="15" customHeight="1">
      <c r="C184" s="8" t="str">
        <f>IF(D176&gt;1,"Since u* ≥ 1","Since u* ≤ 1")</f>
        <v>Since u* ≥ 1</v>
      </c>
      <c r="D184" s="8"/>
      <c r="E184" s="8"/>
      <c r="F184" s="129"/>
      <c r="G184" s="129"/>
      <c r="H184" s="129"/>
    </row>
    <row r="185" spans="3:8" ht="15" customHeight="1">
      <c r="C185" s="26" t="s">
        <v>56</v>
      </c>
      <c r="D185" s="8" t="str">
        <f>IF(D176&gt;1,"ACOS(1/(u*)^0.5) =","ACOS(1) =")</f>
        <v>ACOS(1/(u*)^0.5) =</v>
      </c>
      <c r="E185" s="16">
        <f>IF(D176&gt;1,E186,E187)</f>
        <v>1.176148195203943</v>
      </c>
      <c r="F185" s="8" t="s">
        <v>53</v>
      </c>
      <c r="G185" s="10">
        <f>E185*57.2958</f>
        <v>67.38835176276608</v>
      </c>
      <c r="H185" s="8" t="s">
        <v>47</v>
      </c>
    </row>
    <row r="186" spans="3:8" ht="15" customHeight="1">
      <c r="C186" s="129"/>
      <c r="D186" s="129"/>
      <c r="E186" s="139">
        <f>ACOS(1/(D176)^0.5)</f>
        <v>1.176148195203943</v>
      </c>
      <c r="F186" s="140" t="s">
        <v>53</v>
      </c>
      <c r="G186" s="141">
        <f>E186*57.2958</f>
        <v>67.38835176276608</v>
      </c>
      <c r="H186" s="140" t="s">
        <v>47</v>
      </c>
    </row>
    <row r="187" spans="3:8" ht="15" customHeight="1" hidden="1">
      <c r="C187" s="8"/>
      <c r="D187" s="129"/>
      <c r="E187" s="140">
        <f>ACOS(1)</f>
        <v>0</v>
      </c>
      <c r="F187" s="140" t="s">
        <v>53</v>
      </c>
      <c r="G187" s="141">
        <f>E187*57.2958</f>
        <v>0</v>
      </c>
      <c r="H187" s="140" t="s">
        <v>47</v>
      </c>
    </row>
    <row r="188" spans="3:8" ht="15" customHeight="1">
      <c r="C188" s="8" t="s">
        <v>202</v>
      </c>
      <c r="D188" s="10">
        <f>D162/D91</f>
        <v>1.9742206814148924</v>
      </c>
      <c r="E188" s="129"/>
      <c r="F188" s="129"/>
      <c r="G188" s="129"/>
      <c r="H188" s="129"/>
    </row>
    <row r="189" spans="3:8" ht="15" customHeight="1">
      <c r="C189" s="8" t="s">
        <v>46</v>
      </c>
      <c r="D189" s="10">
        <f>D134/D91</f>
        <v>6.908179503404111</v>
      </c>
      <c r="E189" s="129"/>
      <c r="F189" s="129"/>
      <c r="G189" s="129"/>
      <c r="H189" s="129"/>
    </row>
    <row r="190" spans="3:8" ht="15" customHeight="1">
      <c r="C190" s="8" t="s">
        <v>203</v>
      </c>
      <c r="D190" s="10">
        <f>(D188)^2+(D189+1)^2-(2*(D188)*(D189+1)*SIN(E185))</f>
        <v>37.61207213799497</v>
      </c>
      <c r="E190" s="8"/>
      <c r="F190" s="129"/>
      <c r="G190" s="129"/>
      <c r="H190" s="129"/>
    </row>
    <row r="191" spans="3:8" ht="15" customHeight="1">
      <c r="C191" s="8" t="s">
        <v>204</v>
      </c>
      <c r="D191" s="10">
        <f>(D188)^2+(D189-1)^2-(2*(D188)*(D189-1)*SIN(E185))</f>
        <v>17.26921855059305</v>
      </c>
      <c r="E191" s="8"/>
      <c r="F191" s="129"/>
      <c r="G191" s="129"/>
      <c r="H191" s="129"/>
    </row>
    <row r="192" spans="3:8" ht="15" customHeight="1">
      <c r="C192" s="8" t="s">
        <v>205</v>
      </c>
      <c r="D192" s="10">
        <f>1+((D189^2)-1)*COS(E185)^2</f>
        <v>7.906935005452406</v>
      </c>
      <c r="E192" s="8"/>
      <c r="F192" s="129"/>
      <c r="G192" s="129"/>
      <c r="H192" s="129"/>
    </row>
    <row r="193" spans="8:12" ht="15" customHeight="1">
      <c r="H193" s="12"/>
      <c r="L193" s="28" t="s">
        <v>70</v>
      </c>
    </row>
    <row r="194" spans="8:15" ht="15" customHeight="1">
      <c r="H194" s="12"/>
      <c r="L194" s="21">
        <f>(F196-G196*(H196)+I196*(J196+K196))/3.141592654</f>
        <v>0.0018152803263227083</v>
      </c>
      <c r="N194" s="18"/>
      <c r="O194" t="s">
        <v>4</v>
      </c>
    </row>
    <row r="195" spans="3:13" ht="15" customHeight="1">
      <c r="C195" s="143"/>
      <c r="D195" s="143"/>
      <c r="E195" s="144"/>
      <c r="F195" s="144" t="s">
        <v>206</v>
      </c>
      <c r="G195" s="144" t="s">
        <v>207</v>
      </c>
      <c r="H195" s="144" t="s">
        <v>208</v>
      </c>
      <c r="I195" s="144" t="s">
        <v>209</v>
      </c>
      <c r="J195" s="144" t="s">
        <v>210</v>
      </c>
      <c r="K195" s="144" t="s">
        <v>211</v>
      </c>
      <c r="L195" s="23" t="s">
        <v>72</v>
      </c>
      <c r="M195" s="28" t="s">
        <v>71</v>
      </c>
    </row>
    <row r="196" spans="3:15" ht="15" customHeight="1">
      <c r="C196" s="143" t="s">
        <v>212</v>
      </c>
      <c r="D196" s="145">
        <f>1*L194</f>
        <v>0.0018152803263227083</v>
      </c>
      <c r="E196" s="146"/>
      <c r="F196" s="146">
        <f>ATAN(((D189+1)/(D189-1))^(0.5))</f>
        <v>0.858031317152239</v>
      </c>
      <c r="G196" s="146">
        <f>(D188^2+(D189+1)^2-2*(D189+1+D188*D189*SIN(E185)))/(D190*D191)^(0.5)</f>
        <v>0.9982243295552893</v>
      </c>
      <c r="H196" s="146">
        <f>ATAN((D190/D191)^(0.5)*((D189-1)/(D189+1))^(0.5))</f>
        <v>0.9059236093616659</v>
      </c>
      <c r="I196" s="146">
        <f>SIN(E185)/(D192)^(0.5)</f>
        <v>0.3282915304920191</v>
      </c>
      <c r="J196" s="146">
        <f>ATAN(((D188*D189-(D189^2-1)*SIN(E185))/(((D189^2-1)^0.5*(D192)^0.5))))</f>
        <v>-0.9932269405735279</v>
      </c>
      <c r="K196" s="146">
        <f>ATAN((((D189^2-1)*SIN(E185))/(((D189^2-1)^(0.5)*(D192)^0.5))))</f>
        <v>1.1515817470205</v>
      </c>
      <c r="L196" s="19">
        <f>(D188*COS(E185))/(D189-D188*SIN(E185))*ATAN(((D189-1)/(D189+1))^(1/2))</f>
        <v>0.1063819070050808</v>
      </c>
      <c r="M196" s="21">
        <f>((F198*G198*H198)+(I198*(J198+K198))-L196)/3.141592654</f>
        <v>0.0193698916287808</v>
      </c>
      <c r="O196" s="15"/>
    </row>
    <row r="197" spans="3:11" ht="15" customHeight="1">
      <c r="C197" s="143" t="s">
        <v>213</v>
      </c>
      <c r="D197" s="145">
        <f>1*M196</f>
        <v>0.0193698916287808</v>
      </c>
      <c r="E197" s="146"/>
      <c r="F197" s="146" t="s">
        <v>214</v>
      </c>
      <c r="G197" s="146" t="s">
        <v>215</v>
      </c>
      <c r="H197" s="146" t="s">
        <v>216</v>
      </c>
      <c r="I197" s="146" t="s">
        <v>217</v>
      </c>
      <c r="J197" s="146" t="s">
        <v>218</v>
      </c>
      <c r="K197" s="146" t="s">
        <v>219</v>
      </c>
    </row>
    <row r="198" spans="3:11" ht="15" customHeight="1">
      <c r="C198" s="143" t="s">
        <v>220</v>
      </c>
      <c r="D198" s="145">
        <f>(D196^2+D197^2)^0.5</f>
        <v>0.019454766623474225</v>
      </c>
      <c r="E198" s="144"/>
      <c r="F198" s="146">
        <f>(D188*COS(E185))/(D189-D188*SIN(E185))</f>
        <v>0.14925242620764315</v>
      </c>
      <c r="G198" s="146">
        <f>((D188^2+(D189+1)^2)-2*D189*(1+D188*SIN(E185)))/(D190*D191)^(1/2)</f>
        <v>1.0766990943300105</v>
      </c>
      <c r="H198" s="146">
        <f>ATAN((D190/D191)^(0.5)*((D189-1)/(D189+1))^0.5)</f>
        <v>0.9059236093616659</v>
      </c>
      <c r="I198" s="146">
        <f>COS(E185)/(D192)^0.5</f>
        <v>0.13673304958614488</v>
      </c>
      <c r="J198" s="146">
        <f>ATAN(((D188*D189-(D189^2-1)*SIN(E185))/(((D189^2-1)^0.5*(D192)^0.5))))</f>
        <v>-0.9932269405735279</v>
      </c>
      <c r="K198" s="146">
        <f>ATAN((((D189^2-1)*SIN(E185))/(((D189^2-1)^(0.5)*(D192)^0.5))))</f>
        <v>1.1515817470205</v>
      </c>
    </row>
    <row r="199" ht="15" customHeight="1" thickBot="1">
      <c r="K199" s="124"/>
    </row>
    <row r="200" spans="1:11" s="102" customFormat="1" ht="24.75" customHeight="1" thickTop="1">
      <c r="A200" s="111" t="s">
        <v>277</v>
      </c>
      <c r="B200" s="104"/>
      <c r="C200" s="104"/>
      <c r="D200" s="104"/>
      <c r="E200" s="104"/>
      <c r="F200" s="104"/>
      <c r="G200" s="104"/>
      <c r="H200" s="104"/>
      <c r="I200" s="104"/>
      <c r="J200" s="104"/>
      <c r="K200" s="104"/>
    </row>
    <row r="201" ht="15" customHeight="1">
      <c r="A201" s="8"/>
    </row>
    <row r="202" spans="1:2" s="115" customFormat="1" ht="24.75" customHeight="1">
      <c r="A202" s="116"/>
      <c r="B202" s="116" t="s">
        <v>134</v>
      </c>
    </row>
    <row r="203" ht="15" customHeight="1" thickBot="1"/>
    <row r="204" spans="1:11" ht="38.25" customHeight="1" thickBot="1" thickTop="1">
      <c r="A204" s="84" t="s">
        <v>123</v>
      </c>
      <c r="B204" s="147" t="s">
        <v>31</v>
      </c>
      <c r="C204" s="168">
        <f>(F204*317)/(60*60)</f>
        <v>0.09743593331001073</v>
      </c>
      <c r="D204" s="94" t="s">
        <v>125</v>
      </c>
      <c r="E204" s="82"/>
      <c r="F204" s="168">
        <f>D101*D198</f>
        <v>1.1065279492619515</v>
      </c>
      <c r="G204" s="147" t="s">
        <v>124</v>
      </c>
      <c r="H204" s="82"/>
      <c r="I204" s="82"/>
      <c r="J204" s="82"/>
      <c r="K204" s="83"/>
    </row>
    <row r="205" spans="2:7" ht="15" customHeight="1" thickTop="1">
      <c r="B205" s="42"/>
      <c r="C205" s="33"/>
      <c r="D205" s="33"/>
      <c r="E205" s="33"/>
      <c r="F205" s="33"/>
      <c r="G205" s="33"/>
    </row>
    <row r="206" spans="1:11" ht="15" customHeight="1">
      <c r="A206" s="213" t="s">
        <v>126</v>
      </c>
      <c r="B206" s="214"/>
      <c r="C206" s="214"/>
      <c r="D206" s="214"/>
      <c r="E206" s="214"/>
      <c r="F206" s="214"/>
      <c r="G206" s="214"/>
      <c r="H206" s="214"/>
      <c r="I206" s="214"/>
      <c r="J206" s="214"/>
      <c r="K206" s="215"/>
    </row>
    <row r="207" spans="1:11" ht="15" customHeight="1">
      <c r="A207" s="216" t="s">
        <v>127</v>
      </c>
      <c r="B207" s="217"/>
      <c r="C207" s="217"/>
      <c r="D207" s="217"/>
      <c r="E207" s="217"/>
      <c r="F207" s="217"/>
      <c r="G207" s="217"/>
      <c r="H207" s="217"/>
      <c r="I207" s="217"/>
      <c r="J207" s="217"/>
      <c r="K207" s="218"/>
    </row>
    <row r="208" spans="1:11" ht="15" customHeight="1">
      <c r="A208" s="219"/>
      <c r="B208" s="220"/>
      <c r="C208" s="220"/>
      <c r="D208" s="220"/>
      <c r="E208" s="220"/>
      <c r="F208" s="220"/>
      <c r="G208" s="220"/>
      <c r="H208" s="220"/>
      <c r="I208" s="220"/>
      <c r="J208" s="220"/>
      <c r="K208" s="221"/>
    </row>
    <row r="209" spans="1:11" ht="15" customHeight="1">
      <c r="A209" s="219"/>
      <c r="B209" s="220"/>
      <c r="C209" s="220"/>
      <c r="D209" s="220"/>
      <c r="E209" s="220"/>
      <c r="F209" s="220"/>
      <c r="G209" s="220"/>
      <c r="H209" s="220"/>
      <c r="I209" s="220"/>
      <c r="J209" s="220"/>
      <c r="K209" s="221"/>
    </row>
    <row r="210" spans="1:11" ht="15" customHeight="1">
      <c r="A210" s="219"/>
      <c r="B210" s="220"/>
      <c r="C210" s="220"/>
      <c r="D210" s="220"/>
      <c r="E210" s="220"/>
      <c r="F210" s="220"/>
      <c r="G210" s="220"/>
      <c r="H210" s="220"/>
      <c r="I210" s="220"/>
      <c r="J210" s="220"/>
      <c r="K210" s="221"/>
    </row>
    <row r="211" spans="1:11" ht="15" customHeight="1">
      <c r="A211" s="219"/>
      <c r="B211" s="220"/>
      <c r="C211" s="220"/>
      <c r="D211" s="220"/>
      <c r="E211" s="220"/>
      <c r="F211" s="220"/>
      <c r="G211" s="220"/>
      <c r="H211" s="220"/>
      <c r="I211" s="220"/>
      <c r="J211" s="220"/>
      <c r="K211" s="221"/>
    </row>
    <row r="212" spans="1:11" ht="15" customHeight="1">
      <c r="A212" s="88"/>
      <c r="B212" s="88"/>
      <c r="C212" s="88"/>
      <c r="D212" s="88"/>
      <c r="E212" s="88"/>
      <c r="F212" s="88"/>
      <c r="G212" s="88"/>
      <c r="H212" s="88"/>
      <c r="I212" s="88"/>
      <c r="J212" s="88"/>
      <c r="K212" s="88"/>
    </row>
    <row r="213" spans="1:11" ht="15" customHeight="1" hidden="1">
      <c r="A213" s="89"/>
      <c r="B213" s="89"/>
      <c r="C213" s="89"/>
      <c r="D213" s="89"/>
      <c r="E213" s="89"/>
      <c r="F213" s="89"/>
      <c r="G213" s="89"/>
      <c r="H213" s="89"/>
      <c r="I213" s="89"/>
      <c r="J213" s="89"/>
      <c r="K213" s="89"/>
    </row>
    <row r="214" spans="1:11" ht="15" customHeight="1" hidden="1">
      <c r="A214" s="222"/>
      <c r="B214" s="222"/>
      <c r="C214" s="222"/>
      <c r="D214" s="222"/>
      <c r="E214" s="222"/>
      <c r="F214" s="222"/>
      <c r="G214" s="222"/>
      <c r="H214" s="222"/>
      <c r="I214" s="222"/>
      <c r="J214" s="222"/>
      <c r="K214" s="222"/>
    </row>
    <row r="215" spans="1:11" ht="15" customHeight="1" hidden="1">
      <c r="A215" s="222"/>
      <c r="B215" s="188"/>
      <c r="C215" s="188"/>
      <c r="D215" s="188"/>
      <c r="E215" s="188"/>
      <c r="F215" s="188"/>
      <c r="G215" s="188"/>
      <c r="H215" s="188"/>
      <c r="I215" s="188"/>
      <c r="J215" s="188"/>
      <c r="K215" s="188"/>
    </row>
    <row r="216" spans="1:11" ht="15" customHeight="1">
      <c r="A216" s="188"/>
      <c r="B216" s="188"/>
      <c r="C216" s="188"/>
      <c r="D216" s="188"/>
      <c r="E216" s="188"/>
      <c r="F216" s="188"/>
      <c r="G216" s="188"/>
      <c r="H216" s="188"/>
      <c r="I216" s="188"/>
      <c r="J216" s="188"/>
      <c r="K216" s="188"/>
    </row>
    <row r="217" spans="1:11" ht="15" customHeight="1">
      <c r="A217" s="85" t="s">
        <v>81</v>
      </c>
      <c r="B217" s="223"/>
      <c r="C217" s="224"/>
      <c r="D217" s="203"/>
      <c r="E217" s="85" t="s">
        <v>128</v>
      </c>
      <c r="F217" s="86"/>
      <c r="G217" s="183" t="s">
        <v>129</v>
      </c>
      <c r="H217" s="184"/>
      <c r="I217" s="185"/>
      <c r="J217" s="186"/>
      <c r="K217" s="187"/>
    </row>
    <row r="218" spans="1:11" ht="15" customHeight="1">
      <c r="A218" s="200"/>
      <c r="B218" s="188"/>
      <c r="C218" s="188"/>
      <c r="D218" s="188"/>
      <c r="E218" s="188"/>
      <c r="F218" s="188"/>
      <c r="G218" s="188"/>
      <c r="H218" s="188"/>
      <c r="I218" s="188"/>
      <c r="J218" s="188"/>
      <c r="K218" s="188"/>
    </row>
    <row r="219" spans="1:11" ht="15" customHeight="1">
      <c r="A219" s="200"/>
      <c r="B219" s="188"/>
      <c r="C219" s="188"/>
      <c r="D219" s="188"/>
      <c r="E219" s="188"/>
      <c r="F219" s="188"/>
      <c r="G219" s="188"/>
      <c r="H219" s="188"/>
      <c r="I219" s="188"/>
      <c r="J219" s="188"/>
      <c r="K219" s="188"/>
    </row>
    <row r="220" spans="1:11" ht="15" customHeight="1">
      <c r="A220" s="85" t="s">
        <v>83</v>
      </c>
      <c r="B220" s="201"/>
      <c r="C220" s="202"/>
      <c r="D220" s="203"/>
      <c r="E220" s="85" t="s">
        <v>128</v>
      </c>
      <c r="F220" s="87"/>
      <c r="G220" s="183" t="s">
        <v>129</v>
      </c>
      <c r="H220" s="184"/>
      <c r="I220" s="185"/>
      <c r="J220" s="186"/>
      <c r="K220" s="187"/>
    </row>
    <row r="221" spans="1:11" ht="15" customHeight="1">
      <c r="A221" s="188"/>
      <c r="B221" s="188"/>
      <c r="C221" s="188"/>
      <c r="D221" s="188"/>
      <c r="E221" s="188"/>
      <c r="F221" s="188"/>
      <c r="G221" s="188"/>
      <c r="H221" s="188"/>
      <c r="I221" s="188"/>
      <c r="J221" s="188"/>
      <c r="K221" s="188"/>
    </row>
    <row r="222" spans="1:11" ht="15" customHeight="1">
      <c r="A222" s="188"/>
      <c r="B222" s="188"/>
      <c r="C222" s="188"/>
      <c r="D222" s="188"/>
      <c r="E222" s="188"/>
      <c r="F222" s="188"/>
      <c r="G222" s="188"/>
      <c r="H222" s="188"/>
      <c r="I222" s="188"/>
      <c r="J222" s="188"/>
      <c r="K222" s="188"/>
    </row>
    <row r="223" spans="1:11" ht="15" customHeight="1">
      <c r="A223" s="189" t="s">
        <v>130</v>
      </c>
      <c r="B223" s="190"/>
      <c r="C223" s="190"/>
      <c r="D223" s="190"/>
      <c r="E223" s="190"/>
      <c r="F223" s="190"/>
      <c r="G223" s="190"/>
      <c r="H223" s="190"/>
      <c r="I223" s="190"/>
      <c r="J223" s="190"/>
      <c r="K223" s="190"/>
    </row>
    <row r="224" spans="1:11" ht="15" customHeight="1">
      <c r="A224" s="191"/>
      <c r="B224" s="192"/>
      <c r="C224" s="192"/>
      <c r="D224" s="192"/>
      <c r="E224" s="192"/>
      <c r="F224" s="192"/>
      <c r="G224" s="192"/>
      <c r="H224" s="192"/>
      <c r="I224" s="192"/>
      <c r="J224" s="192"/>
      <c r="K224" s="193"/>
    </row>
    <row r="225" spans="1:11" ht="15" customHeight="1">
      <c r="A225" s="194"/>
      <c r="B225" s="195"/>
      <c r="C225" s="195"/>
      <c r="D225" s="195"/>
      <c r="E225" s="195"/>
      <c r="F225" s="195"/>
      <c r="G225" s="195"/>
      <c r="H225" s="195"/>
      <c r="I225" s="195"/>
      <c r="J225" s="195"/>
      <c r="K225" s="196"/>
    </row>
    <row r="226" spans="1:11" ht="15" customHeight="1">
      <c r="A226" s="194"/>
      <c r="B226" s="195"/>
      <c r="C226" s="195"/>
      <c r="D226" s="195"/>
      <c r="E226" s="195"/>
      <c r="F226" s="195"/>
      <c r="G226" s="195"/>
      <c r="H226" s="195"/>
      <c r="I226" s="195"/>
      <c r="J226" s="195"/>
      <c r="K226" s="196"/>
    </row>
    <row r="227" spans="1:11" s="54" customFormat="1" ht="15" customHeight="1">
      <c r="A227" s="194"/>
      <c r="B227" s="195"/>
      <c r="C227" s="195"/>
      <c r="D227" s="195"/>
      <c r="E227" s="195"/>
      <c r="F227" s="195"/>
      <c r="G227" s="195"/>
      <c r="H227" s="195"/>
      <c r="I227" s="195"/>
      <c r="J227" s="195"/>
      <c r="K227" s="196"/>
    </row>
    <row r="228" spans="1:11" s="54" customFormat="1" ht="15" customHeight="1">
      <c r="A228" s="194"/>
      <c r="B228" s="195"/>
      <c r="C228" s="195"/>
      <c r="D228" s="195"/>
      <c r="E228" s="195"/>
      <c r="F228" s="195"/>
      <c r="G228" s="195"/>
      <c r="H228" s="195"/>
      <c r="I228" s="195"/>
      <c r="J228" s="195"/>
      <c r="K228" s="196"/>
    </row>
    <row r="229" spans="1:11" s="54" customFormat="1" ht="15" customHeight="1">
      <c r="A229" s="194"/>
      <c r="B229" s="195"/>
      <c r="C229" s="195"/>
      <c r="D229" s="195"/>
      <c r="E229" s="195"/>
      <c r="F229" s="195"/>
      <c r="G229" s="195"/>
      <c r="H229" s="195"/>
      <c r="I229" s="195"/>
      <c r="J229" s="195"/>
      <c r="K229" s="196"/>
    </row>
    <row r="230" spans="1:11" s="54" customFormat="1" ht="12.75">
      <c r="A230" s="194"/>
      <c r="B230" s="195"/>
      <c r="C230" s="195"/>
      <c r="D230" s="195"/>
      <c r="E230" s="195"/>
      <c r="F230" s="195"/>
      <c r="G230" s="195"/>
      <c r="H230" s="195"/>
      <c r="I230" s="195"/>
      <c r="J230" s="195"/>
      <c r="K230" s="196"/>
    </row>
    <row r="231" spans="1:11" s="54" customFormat="1" ht="12.75">
      <c r="A231" s="194"/>
      <c r="B231" s="195"/>
      <c r="C231" s="195"/>
      <c r="D231" s="195"/>
      <c r="E231" s="195"/>
      <c r="F231" s="195"/>
      <c r="G231" s="195"/>
      <c r="H231" s="195"/>
      <c r="I231" s="195"/>
      <c r="J231" s="195"/>
      <c r="K231" s="196"/>
    </row>
    <row r="232" spans="1:11" s="54" customFormat="1" ht="12.75">
      <c r="A232" s="197"/>
      <c r="B232" s="198"/>
      <c r="C232" s="198"/>
      <c r="D232" s="198"/>
      <c r="E232" s="198"/>
      <c r="F232" s="198"/>
      <c r="G232" s="198"/>
      <c r="H232" s="198"/>
      <c r="I232" s="198"/>
      <c r="J232" s="198"/>
      <c r="K232" s="199"/>
    </row>
    <row r="233" spans="7:8" s="54" customFormat="1" ht="12.75">
      <c r="G233" s="52"/>
      <c r="H233" s="53"/>
    </row>
    <row r="234" spans="7:8" s="54" customFormat="1" ht="12.75">
      <c r="G234" s="52"/>
      <c r="H234" s="53"/>
    </row>
    <row r="235" spans="7:8" s="54" customFormat="1" ht="12.75">
      <c r="G235" s="52"/>
      <c r="H235" s="53"/>
    </row>
    <row r="236" spans="7:8" s="54" customFormat="1" ht="12.75">
      <c r="G236" s="52"/>
      <c r="H236" s="53"/>
    </row>
    <row r="237" spans="7:8" s="54" customFormat="1" ht="12.75">
      <c r="G237" s="52"/>
      <c r="H237" s="53"/>
    </row>
    <row r="238" spans="7:8" s="54" customFormat="1" ht="12.75">
      <c r="G238" s="52"/>
      <c r="H238" s="53"/>
    </row>
    <row r="239" spans="7:8" s="54" customFormat="1" ht="12.75">
      <c r="G239" s="52"/>
      <c r="H239" s="53"/>
    </row>
    <row r="240" spans="7:8" s="54" customFormat="1" ht="12.75">
      <c r="G240" s="52"/>
      <c r="H240" s="53"/>
    </row>
    <row r="241" spans="7:8" s="54" customFormat="1" ht="12.75">
      <c r="G241" s="52"/>
      <c r="H241" s="53"/>
    </row>
    <row r="242" spans="7:8" s="54" customFormat="1" ht="12.75">
      <c r="G242" s="52"/>
      <c r="H242" s="53"/>
    </row>
    <row r="243" spans="7:8" s="54" customFormat="1" ht="12.75">
      <c r="G243" s="52"/>
      <c r="H243" s="53"/>
    </row>
    <row r="244" spans="7:8" s="54" customFormat="1" ht="12.75">
      <c r="G244" s="52"/>
      <c r="H244" s="53"/>
    </row>
    <row r="245" spans="7:11" s="64" customFormat="1" ht="12.75">
      <c r="G245" s="52"/>
      <c r="H245" s="53"/>
      <c r="I245" s="54"/>
      <c r="J245" s="54"/>
      <c r="K245" s="54"/>
    </row>
    <row r="246" spans="7:11" s="64" customFormat="1" ht="12.75">
      <c r="G246" s="52"/>
      <c r="H246" s="53"/>
      <c r="I246" s="54"/>
      <c r="J246" s="54"/>
      <c r="K246" s="54"/>
    </row>
    <row r="247" spans="7:11" s="64" customFormat="1" ht="13.5" thickBot="1">
      <c r="G247" s="54"/>
      <c r="H247" s="54"/>
      <c r="I247" s="54"/>
      <c r="J247" s="54"/>
      <c r="K247" s="54"/>
    </row>
    <row r="248" spans="1:11" s="64" customFormat="1" ht="14.25" thickBot="1" thickTop="1">
      <c r="A248" s="62" t="s">
        <v>95</v>
      </c>
      <c r="B248" s="63" t="s">
        <v>96</v>
      </c>
      <c r="C248" s="63"/>
      <c r="D248" s="63"/>
      <c r="E248" s="63"/>
      <c r="F248" s="251" t="s">
        <v>82</v>
      </c>
      <c r="G248" s="54"/>
      <c r="H248" s="54"/>
      <c r="I248" s="54"/>
      <c r="J248" s="54"/>
      <c r="K248" s="54"/>
    </row>
    <row r="249" spans="1:6" s="64" customFormat="1" ht="14.25" thickBot="1" thickTop="1">
      <c r="A249" s="65" t="s">
        <v>97</v>
      </c>
      <c r="B249" s="66" t="s">
        <v>110</v>
      </c>
      <c r="C249" s="66"/>
      <c r="D249" s="66" t="s">
        <v>4</v>
      </c>
      <c r="E249" s="66"/>
      <c r="F249" s="252" t="s">
        <v>284</v>
      </c>
    </row>
    <row r="250" spans="1:6" s="64" customFormat="1" ht="12.75">
      <c r="A250" s="67" t="s">
        <v>112</v>
      </c>
      <c r="B250" s="174" t="s">
        <v>280</v>
      </c>
      <c r="C250" s="175"/>
      <c r="D250" s="175"/>
      <c r="E250" s="176"/>
      <c r="F250" s="253" t="s">
        <v>278</v>
      </c>
    </row>
    <row r="251" spans="1:6" s="64" customFormat="1" ht="12.75">
      <c r="A251" s="67"/>
      <c r="B251" s="177"/>
      <c r="C251" s="178"/>
      <c r="D251" s="178"/>
      <c r="E251" s="179"/>
      <c r="F251" s="67"/>
    </row>
    <row r="252" spans="1:6" s="64" customFormat="1" ht="13.5" thickBot="1">
      <c r="A252" s="173"/>
      <c r="B252" s="180"/>
      <c r="C252" s="181"/>
      <c r="D252" s="181"/>
      <c r="E252" s="182"/>
      <c r="F252" s="173"/>
    </row>
    <row r="253" spans="1:6" s="64" customFormat="1" ht="12.75">
      <c r="A253" s="67"/>
      <c r="B253" s="68"/>
      <c r="C253" s="68"/>
      <c r="D253" s="68"/>
      <c r="E253" s="68"/>
      <c r="F253" s="67"/>
    </row>
    <row r="254" spans="1:6" s="64" customFormat="1" ht="12.75">
      <c r="A254" s="67"/>
      <c r="B254" s="68"/>
      <c r="C254" s="68"/>
      <c r="D254" s="68"/>
      <c r="E254" s="68"/>
      <c r="F254" s="67"/>
    </row>
    <row r="255" spans="1:6" s="64" customFormat="1" ht="12.75">
      <c r="A255" s="67"/>
      <c r="B255" s="68"/>
      <c r="C255" s="68"/>
      <c r="D255" s="68"/>
      <c r="E255" s="68"/>
      <c r="F255" s="67"/>
    </row>
    <row r="256" spans="1:6" s="64" customFormat="1" ht="12.75">
      <c r="A256" s="67"/>
      <c r="B256" s="68"/>
      <c r="C256" s="68"/>
      <c r="D256" s="68"/>
      <c r="E256" s="68"/>
      <c r="F256" s="67"/>
    </row>
    <row r="257" spans="1:6" s="64" customFormat="1" ht="12.75">
      <c r="A257" s="67"/>
      <c r="B257" s="68"/>
      <c r="C257" s="68"/>
      <c r="D257" s="68"/>
      <c r="E257" s="68"/>
      <c r="F257" s="67"/>
    </row>
    <row r="258" spans="1:6" s="64" customFormat="1" ht="12.75">
      <c r="A258" s="67"/>
      <c r="B258" s="68"/>
      <c r="C258" s="68"/>
      <c r="D258" s="68"/>
      <c r="E258" s="68"/>
      <c r="F258" s="67"/>
    </row>
    <row r="259" spans="1:6" s="64" customFormat="1" ht="12.75">
      <c r="A259" s="67"/>
      <c r="B259" s="68"/>
      <c r="C259" s="68"/>
      <c r="D259" s="68"/>
      <c r="E259" s="68"/>
      <c r="F259" s="67"/>
    </row>
    <row r="260" spans="1:6" s="64" customFormat="1" ht="12.75">
      <c r="A260" s="67"/>
      <c r="B260" s="68"/>
      <c r="C260" s="68"/>
      <c r="D260" s="68"/>
      <c r="E260" s="68"/>
      <c r="F260" s="67"/>
    </row>
    <row r="261" spans="1:6" s="64" customFormat="1" ht="12.75">
      <c r="A261" s="67"/>
      <c r="B261" s="68"/>
      <c r="C261" s="68"/>
      <c r="D261" s="68"/>
      <c r="E261" s="68"/>
      <c r="F261" s="67"/>
    </row>
    <row r="262" spans="1:6" s="64" customFormat="1" ht="12.75">
      <c r="A262" s="67"/>
      <c r="B262" s="68"/>
      <c r="C262" s="68"/>
      <c r="D262" s="68"/>
      <c r="E262" s="68"/>
      <c r="F262" s="67"/>
    </row>
    <row r="263" spans="1:6" s="64" customFormat="1" ht="12.75">
      <c r="A263" s="67"/>
      <c r="B263" s="68"/>
      <c r="C263" s="68"/>
      <c r="D263" s="68"/>
      <c r="E263" s="68"/>
      <c r="F263" s="67"/>
    </row>
    <row r="264" spans="1:11" s="54" customFormat="1" ht="12.75">
      <c r="A264" s="67"/>
      <c r="B264" s="68"/>
      <c r="C264" s="68"/>
      <c r="D264" s="68"/>
      <c r="E264" s="68"/>
      <c r="F264" s="67"/>
      <c r="G264" s="64"/>
      <c r="H264" s="64"/>
      <c r="I264" s="64"/>
      <c r="J264" s="64"/>
      <c r="K264" s="64"/>
    </row>
    <row r="265" spans="1:11" s="54" customFormat="1" ht="12.75">
      <c r="A265" s="67"/>
      <c r="B265" s="68"/>
      <c r="C265" s="68"/>
      <c r="D265" s="68"/>
      <c r="E265" s="68"/>
      <c r="F265" s="67"/>
      <c r="G265" s="64"/>
      <c r="H265" s="64"/>
      <c r="I265" s="64"/>
      <c r="J265" s="64"/>
      <c r="K265" s="64"/>
    </row>
    <row r="266" spans="1:11" s="54" customFormat="1" ht="13.5" thickBot="1">
      <c r="A266" s="69"/>
      <c r="B266" s="70"/>
      <c r="C266" s="70"/>
      <c r="D266" s="70"/>
      <c r="E266" s="71"/>
      <c r="F266" s="72"/>
      <c r="G266" s="64"/>
      <c r="H266" s="64"/>
      <c r="I266" s="64"/>
      <c r="J266" s="64"/>
      <c r="K266" s="64"/>
    </row>
    <row r="267" spans="7:11" s="54" customFormat="1" ht="13.5" thickTop="1">
      <c r="G267" s="64"/>
      <c r="H267" s="64"/>
      <c r="I267" s="64"/>
      <c r="J267" s="64"/>
      <c r="K267" s="64"/>
    </row>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row r="335" s="54" customFormat="1" ht="12.75"/>
    <row r="336" s="54" customFormat="1" ht="12.75"/>
    <row r="337" s="54" customFormat="1" ht="12.75"/>
    <row r="338" s="54" customFormat="1" ht="12.75"/>
    <row r="339" s="54" customFormat="1" ht="12.75"/>
    <row r="340" s="54" customFormat="1" ht="12.75"/>
    <row r="341" s="54" customFormat="1" ht="12.75"/>
    <row r="342" s="54" customFormat="1" ht="12.75"/>
    <row r="343" s="54" customFormat="1" ht="12.75"/>
    <row r="344" s="54" customFormat="1" ht="12.75"/>
    <row r="345" s="54" customFormat="1" ht="12.75"/>
    <row r="346" s="54" customFormat="1" ht="12.75"/>
    <row r="347" s="54" customFormat="1" ht="12.75"/>
    <row r="348" s="54" customFormat="1" ht="12.75"/>
    <row r="349" s="54" customFormat="1" ht="12.75"/>
    <row r="350" s="54" customFormat="1" ht="12.75"/>
    <row r="351" s="54" customFormat="1" ht="12.75"/>
    <row r="352" s="54" customFormat="1" ht="12.75"/>
    <row r="353" s="54" customFormat="1" ht="12.75"/>
    <row r="354" s="54" customFormat="1" ht="12.75"/>
    <row r="355" s="54" customFormat="1" ht="12.75"/>
    <row r="356" s="54" customFormat="1" ht="12.75"/>
    <row r="357" s="54" customFormat="1" ht="12.75"/>
    <row r="358" s="54" customFormat="1" ht="12.75"/>
    <row r="359" s="54" customFormat="1" ht="12.75"/>
    <row r="360" s="54" customFormat="1" ht="12.75"/>
    <row r="361" s="54" customFormat="1" ht="12.75"/>
    <row r="362" s="54" customFormat="1" ht="12.75"/>
    <row r="363" s="54" customFormat="1" ht="12.75"/>
    <row r="364" s="54" customFormat="1" ht="12.75"/>
    <row r="365" s="54" customFormat="1" ht="12.75"/>
    <row r="366" s="54" customFormat="1" ht="12.75"/>
    <row r="367" s="54" customFormat="1" ht="12.75"/>
    <row r="368" s="54" customFormat="1" ht="12.75"/>
    <row r="369" s="54" customFormat="1" ht="12.75"/>
    <row r="370" s="54" customFormat="1" ht="12.75"/>
    <row r="371" s="54" customFormat="1" ht="12.75"/>
    <row r="372" s="54" customFormat="1" ht="12.75"/>
    <row r="373" s="54" customFormat="1" ht="12.75"/>
    <row r="374" s="54" customFormat="1" ht="12.75"/>
    <row r="375" s="54" customFormat="1" ht="12.75"/>
    <row r="376" s="54" customFormat="1" ht="12.75"/>
    <row r="377" s="54" customFormat="1" ht="12.75"/>
    <row r="378" s="54" customFormat="1" ht="12.75"/>
    <row r="379" s="54" customFormat="1" ht="12.75"/>
    <row r="380" s="54" customFormat="1" ht="12.75"/>
    <row r="381" s="54" customFormat="1" ht="12.75"/>
    <row r="382" s="54" customFormat="1" ht="12.75"/>
    <row r="383" s="54" customFormat="1" ht="12.75"/>
    <row r="384" s="54" customFormat="1" ht="12.75"/>
    <row r="385" s="54" customFormat="1" ht="12.75"/>
    <row r="386" s="54" customFormat="1" ht="12.75"/>
    <row r="387" s="54" customFormat="1" ht="12.75"/>
    <row r="388" s="54" customFormat="1" ht="12.75"/>
    <row r="389" s="54" customFormat="1" ht="12.75"/>
    <row r="390" s="54" customFormat="1" ht="12.75"/>
    <row r="391" s="54" customFormat="1" ht="12.75"/>
    <row r="392" s="54" customFormat="1" ht="12.75"/>
    <row r="393" s="54" customFormat="1" ht="12.75"/>
    <row r="394" s="54" customFormat="1" ht="12.75"/>
    <row r="395" s="54" customFormat="1" ht="12.75"/>
    <row r="396" s="54" customFormat="1" ht="12.75"/>
    <row r="397" s="54" customFormat="1" ht="12.75"/>
    <row r="398" s="54" customFormat="1" ht="12.75"/>
    <row r="399" s="54" customFormat="1" ht="12.75"/>
    <row r="400" s="54" customFormat="1" ht="12.75"/>
    <row r="401" s="54" customFormat="1" ht="12.75"/>
    <row r="402" s="54" customFormat="1" ht="12.75"/>
    <row r="403" s="54" customFormat="1" ht="12.75"/>
    <row r="404" s="54" customFormat="1" ht="12.75"/>
    <row r="405" s="54" customFormat="1" ht="12.75"/>
    <row r="406" s="54" customFormat="1" ht="12.75"/>
    <row r="407" s="54" customFormat="1" ht="12.75"/>
    <row r="408" s="54" customFormat="1" ht="12.75"/>
    <row r="409" s="54" customFormat="1" ht="12.75"/>
    <row r="410" s="54" customFormat="1" ht="12.75"/>
    <row r="411" s="54" customFormat="1" ht="12.75"/>
    <row r="412" s="54" customFormat="1" ht="12.75"/>
    <row r="413" s="54" customFormat="1" ht="12.75"/>
    <row r="414" s="54" customFormat="1" ht="12.75"/>
    <row r="415" s="54" customFormat="1" ht="12.75"/>
    <row r="416" s="54" customFormat="1" ht="12.75"/>
    <row r="417" s="54" customFormat="1" ht="12.75"/>
    <row r="418" s="54" customFormat="1" ht="12.75"/>
    <row r="419" s="54" customFormat="1" ht="12.75"/>
    <row r="420" s="54" customFormat="1" ht="12.75"/>
    <row r="421" s="54" customFormat="1" ht="12.75"/>
    <row r="422" s="54" customFormat="1" ht="12.75"/>
    <row r="423" s="54" customFormat="1" ht="12.75"/>
    <row r="424" s="54" customFormat="1" ht="12.75"/>
    <row r="425" s="54" customFormat="1" ht="12.75"/>
    <row r="426" s="54" customFormat="1" ht="12.75"/>
    <row r="427" s="54" customFormat="1" ht="12.75"/>
    <row r="428" s="54" customFormat="1" ht="12.75"/>
    <row r="429" s="54" customFormat="1" ht="12.75"/>
    <row r="430" s="54" customFormat="1" ht="12.75"/>
    <row r="431" s="54" customFormat="1" ht="12.75"/>
    <row r="432" s="54" customFormat="1" ht="12.75"/>
    <row r="433" s="54" customFormat="1" ht="12.75"/>
    <row r="434" s="54" customFormat="1" ht="12.75"/>
    <row r="435" s="54" customFormat="1" ht="12.75"/>
    <row r="436" s="54" customFormat="1" ht="12.75"/>
    <row r="437" s="54" customFormat="1" ht="12.75"/>
    <row r="438" s="54" customFormat="1" ht="12.75"/>
    <row r="439" s="54" customFormat="1" ht="12.75"/>
    <row r="440" s="54" customFormat="1" ht="12.75"/>
    <row r="441" s="54" customFormat="1" ht="12.75"/>
    <row r="442" s="54" customFormat="1" ht="12.75"/>
    <row r="443" s="54" customFormat="1" ht="12.75"/>
    <row r="444" s="54" customFormat="1" ht="12.75"/>
    <row r="445" s="54" customFormat="1" ht="12.75"/>
    <row r="446" s="54" customFormat="1" ht="12.75"/>
    <row r="447" s="54" customFormat="1" ht="12.75"/>
    <row r="448" s="54" customFormat="1" ht="12.75"/>
    <row r="449" s="54" customFormat="1" ht="12.75"/>
    <row r="450" s="54" customFormat="1" ht="12.75"/>
    <row r="451" s="54" customFormat="1" ht="12.75"/>
    <row r="452" s="54" customFormat="1" ht="12.75"/>
    <row r="453" s="54" customFormat="1" ht="12.75"/>
    <row r="454" s="54" customFormat="1" ht="12.75"/>
    <row r="455" s="54" customFormat="1" ht="12.75"/>
    <row r="456" s="54" customFormat="1" ht="12.75"/>
    <row r="457" s="54" customFormat="1" ht="12.75"/>
    <row r="458" s="54" customFormat="1" ht="12.75"/>
    <row r="459" s="54" customFormat="1" ht="12.75"/>
    <row r="460" s="54" customFormat="1" ht="12.75"/>
    <row r="461" s="54" customFormat="1" ht="12.75"/>
    <row r="462" s="54" customFormat="1" ht="12.75"/>
    <row r="463" s="54" customFormat="1" ht="12.75"/>
    <row r="464" s="54" customFormat="1" ht="12.75"/>
    <row r="465" s="54" customFormat="1" ht="12.75"/>
    <row r="466" s="54" customFormat="1" ht="12.75"/>
    <row r="467" s="54" customFormat="1" ht="12.75"/>
    <row r="468" s="54" customFormat="1" ht="12.75"/>
    <row r="469" s="54" customFormat="1" ht="12.75"/>
    <row r="470" s="54" customFormat="1" ht="12.75"/>
    <row r="471" s="54" customFormat="1" ht="12.75"/>
    <row r="472" s="54" customFormat="1" ht="12.75"/>
    <row r="473" s="54" customFormat="1" ht="12.75"/>
    <row r="474" s="54" customFormat="1" ht="12.75"/>
    <row r="475" s="54" customFormat="1" ht="12.75"/>
    <row r="476" s="54" customFormat="1" ht="12.75"/>
    <row r="477" s="54" customFormat="1" ht="12.75"/>
    <row r="478" s="54" customFormat="1" ht="12.75"/>
    <row r="479" s="54" customFormat="1" ht="12.75"/>
    <row r="480" s="54" customFormat="1" ht="12.75"/>
    <row r="481" s="54" customFormat="1" ht="12.75"/>
    <row r="482" s="54" customFormat="1" ht="12.75"/>
    <row r="483" s="54" customFormat="1" ht="12.75"/>
    <row r="484" s="54" customFormat="1" ht="12.75"/>
    <row r="485" s="54" customFormat="1" ht="12.75"/>
    <row r="486" s="54" customFormat="1" ht="12.75"/>
    <row r="487" s="54" customFormat="1" ht="12.75"/>
    <row r="488" s="54" customFormat="1" ht="12.75"/>
    <row r="489" s="54" customFormat="1" ht="12.75"/>
    <row r="490" s="54" customFormat="1" ht="12.75"/>
    <row r="491" s="54" customFormat="1" ht="12.75"/>
    <row r="492" s="54" customFormat="1" ht="12.75"/>
    <row r="493" s="54" customFormat="1" ht="12.75"/>
    <row r="494" s="54" customFormat="1" ht="12.75"/>
    <row r="495" s="54" customFormat="1" ht="12.75"/>
    <row r="496" s="54" customFormat="1" ht="12.75"/>
    <row r="497" s="54" customFormat="1" ht="12.75"/>
    <row r="498" s="54" customFormat="1" ht="12.75"/>
    <row r="499" s="54" customFormat="1" ht="12.75"/>
    <row r="500" s="54" customFormat="1" ht="12.75"/>
    <row r="501" s="54" customFormat="1" ht="12.75"/>
    <row r="502" s="54" customFormat="1" ht="12.75"/>
    <row r="503" s="54" customFormat="1" ht="12.75"/>
    <row r="504" s="54" customFormat="1" ht="12.75"/>
    <row r="505" s="54" customFormat="1" ht="12.75"/>
    <row r="506" s="54" customFormat="1" ht="12.75"/>
    <row r="507" s="54" customFormat="1" ht="12.75"/>
    <row r="508" s="54" customFormat="1" ht="12.75"/>
    <row r="509" s="54" customFormat="1" ht="12.75"/>
    <row r="510" s="54" customFormat="1" ht="12.75"/>
    <row r="511" s="54" customFormat="1" ht="12.75"/>
    <row r="512" s="54" customFormat="1" ht="12.75"/>
    <row r="513" s="54" customFormat="1" ht="12.75"/>
    <row r="514" s="54" customFormat="1" ht="12.75"/>
    <row r="515" s="54" customFormat="1" ht="12.75"/>
    <row r="516" s="54" customFormat="1" ht="12.75"/>
    <row r="517" s="54" customFormat="1" ht="12.75"/>
    <row r="518" s="54" customFormat="1" ht="12.75"/>
    <row r="519" s="54" customFormat="1" ht="12.75"/>
    <row r="520" s="54" customFormat="1" ht="12.75"/>
    <row r="521" s="54" customFormat="1" ht="12.75"/>
    <row r="522" s="54" customFormat="1" ht="12.75"/>
    <row r="523" s="54" customFormat="1" ht="12.75"/>
    <row r="524" s="54" customFormat="1" ht="12.75"/>
    <row r="525" s="54" customFormat="1" ht="12.75"/>
    <row r="526" s="54" customFormat="1" ht="12.75"/>
    <row r="527" s="54" customFormat="1" ht="12.75"/>
    <row r="528" s="54" customFormat="1" ht="12.75"/>
    <row r="529" s="54" customFormat="1" ht="12.75"/>
    <row r="530" s="54" customFormat="1" ht="12.75"/>
    <row r="531" s="54" customFormat="1" ht="12.75"/>
    <row r="532" s="54" customFormat="1" ht="12.75"/>
    <row r="533" s="54" customFormat="1" ht="12.75"/>
    <row r="534" s="54" customFormat="1" ht="12.75"/>
    <row r="535" s="54" customFormat="1" ht="12.75"/>
    <row r="536" s="54" customFormat="1" ht="12.75"/>
    <row r="537" s="54" customFormat="1" ht="12.75"/>
    <row r="538" s="54" customFormat="1" ht="12.75"/>
    <row r="539" s="54" customFormat="1" ht="12.75"/>
    <row r="540" s="54" customFormat="1" ht="12.75"/>
    <row r="541" s="54" customFormat="1" ht="12.75"/>
    <row r="542" s="54" customFormat="1" ht="12.75"/>
    <row r="543" s="54" customFormat="1" ht="12.75"/>
    <row r="544" s="54" customFormat="1" ht="12.75"/>
    <row r="545" s="54" customFormat="1" ht="12.75"/>
    <row r="546" s="54" customFormat="1" ht="12.75"/>
    <row r="547" s="54" customFormat="1" ht="12.75"/>
    <row r="548" s="54" customFormat="1" ht="12.75"/>
    <row r="549" s="54" customFormat="1" ht="12.75"/>
    <row r="550" s="54" customFormat="1" ht="12.75"/>
    <row r="551" s="54" customFormat="1" ht="12.75"/>
    <row r="552" s="54" customFormat="1" ht="12.75"/>
    <row r="553" s="54" customFormat="1" ht="12.75"/>
    <row r="554" s="54" customFormat="1" ht="12.75"/>
    <row r="555" s="54" customFormat="1" ht="12.75"/>
    <row r="556" s="54" customFormat="1" ht="12.75"/>
    <row r="557" s="54" customFormat="1" ht="12.75"/>
    <row r="558" s="54" customFormat="1" ht="12.75"/>
    <row r="559" s="54" customFormat="1" ht="12.75"/>
    <row r="560" s="54" customFormat="1" ht="12.75"/>
    <row r="561" s="54" customFormat="1" ht="12.75"/>
    <row r="562" s="54" customFormat="1" ht="12.75"/>
    <row r="563" s="54" customFormat="1" ht="12.75"/>
    <row r="564" s="54" customFormat="1" ht="12.75"/>
    <row r="565" s="54" customFormat="1" ht="12.75"/>
    <row r="566" s="54" customFormat="1" ht="12.75"/>
    <row r="567" s="54" customFormat="1" ht="12.75"/>
    <row r="568" s="54" customFormat="1" ht="12.75"/>
    <row r="569" s="54" customFormat="1" ht="12.75"/>
    <row r="570" s="54" customFormat="1" ht="12.75"/>
    <row r="571" s="54" customFormat="1" ht="12.75"/>
    <row r="572" s="54" customFormat="1" ht="12.75"/>
    <row r="573" s="54" customFormat="1" ht="12.75"/>
    <row r="574" s="54" customFormat="1" ht="12.75"/>
    <row r="575" s="54" customFormat="1" ht="12.75"/>
    <row r="576" s="54" customFormat="1" ht="12.75"/>
    <row r="577" s="54" customFormat="1" ht="12.75"/>
    <row r="578" s="54" customFormat="1" ht="12.75"/>
    <row r="579" s="54" customFormat="1" ht="12.75"/>
    <row r="580" s="54" customFormat="1" ht="12.75"/>
    <row r="581" s="54" customFormat="1" ht="12.75"/>
    <row r="582" s="54" customFormat="1" ht="12.75"/>
    <row r="583" s="54" customFormat="1" ht="12.75"/>
    <row r="584" s="54" customFormat="1" ht="12.75"/>
    <row r="585" s="54" customFormat="1" ht="12.75"/>
    <row r="586" s="54" customFormat="1" ht="12.75"/>
    <row r="587" s="54" customFormat="1" ht="12.75"/>
    <row r="588" s="54" customFormat="1" ht="12.75"/>
    <row r="589" s="54" customFormat="1" ht="12.75"/>
    <row r="590" s="54" customFormat="1" ht="12.75"/>
    <row r="591" s="54" customFormat="1" ht="12.75"/>
    <row r="592" s="54" customFormat="1" ht="12.75"/>
    <row r="593" s="54" customFormat="1" ht="12.75"/>
    <row r="594" s="54" customFormat="1" ht="12.75"/>
    <row r="595" s="54" customFormat="1" ht="12.75"/>
    <row r="596" s="54" customFormat="1" ht="12.75"/>
    <row r="597" s="54" customFormat="1" ht="12.75"/>
    <row r="598" s="54" customFormat="1" ht="12.75"/>
    <row r="599" s="54" customFormat="1" ht="12.75"/>
    <row r="600" s="54" customFormat="1" ht="12.75"/>
    <row r="601" s="54" customFormat="1" ht="12.75"/>
    <row r="602" s="54" customFormat="1" ht="12.75"/>
    <row r="603" s="54" customFormat="1" ht="12.75"/>
    <row r="604" s="54" customFormat="1" ht="12.75"/>
    <row r="605" s="54" customFormat="1" ht="12.75"/>
    <row r="606" s="54" customFormat="1" ht="12.75"/>
    <row r="607" s="54" customFormat="1" ht="12.75"/>
    <row r="608" s="54" customFormat="1" ht="12.75"/>
    <row r="609" s="54" customFormat="1" ht="12.75"/>
    <row r="610" s="54" customFormat="1" ht="12.75"/>
    <row r="611" s="54" customFormat="1" ht="12.75"/>
    <row r="612" s="54" customFormat="1" ht="12.75"/>
    <row r="613" s="54" customFormat="1" ht="12.75"/>
    <row r="614" s="54" customFormat="1" ht="12.75"/>
    <row r="615" s="54" customFormat="1" ht="12.75"/>
    <row r="616" s="54" customFormat="1" ht="12.75"/>
    <row r="617" s="54" customFormat="1" ht="12.75"/>
    <row r="618" s="54" customFormat="1" ht="12.75"/>
    <row r="619" s="54" customFormat="1" ht="12.75"/>
    <row r="620" s="54" customFormat="1" ht="12.75"/>
    <row r="621" s="54" customFormat="1" ht="12.75"/>
    <row r="622" s="54" customFormat="1" ht="12.75"/>
    <row r="623" s="54" customFormat="1" ht="12.75"/>
    <row r="624" s="54" customFormat="1" ht="12.75"/>
    <row r="625" s="54" customFormat="1" ht="12.75"/>
    <row r="626" s="54" customFormat="1" ht="12.75"/>
    <row r="627" s="54" customFormat="1" ht="12.75"/>
    <row r="628" s="54" customFormat="1" ht="12.75"/>
    <row r="629" s="54" customFormat="1" ht="12.75"/>
    <row r="630" s="54" customFormat="1" ht="12.75"/>
    <row r="631" s="54" customFormat="1" ht="12.75"/>
    <row r="632" s="54" customFormat="1" ht="12.75"/>
    <row r="633" s="54" customFormat="1" ht="12.75"/>
    <row r="634" s="54" customFormat="1" ht="12.75"/>
    <row r="635" s="54" customFormat="1" ht="12.75"/>
    <row r="636" s="54" customFormat="1" ht="12.75"/>
    <row r="637" s="54" customFormat="1" ht="12.75"/>
    <row r="638" s="54" customFormat="1" ht="12.75"/>
    <row r="639" s="54" customFormat="1" ht="12.75"/>
    <row r="640" s="54" customFormat="1" ht="12.75"/>
    <row r="641" s="54" customFormat="1" ht="12.75"/>
    <row r="642" s="54" customFormat="1" ht="12.75"/>
    <row r="643" s="54" customFormat="1" ht="12.75"/>
    <row r="644" s="54" customFormat="1" ht="12.75"/>
    <row r="645" s="54" customFormat="1" ht="12.75"/>
    <row r="646" s="54" customFormat="1" ht="12.75"/>
    <row r="647" s="54" customFormat="1" ht="12.75"/>
    <row r="648" s="54" customFormat="1" ht="12.75"/>
    <row r="649" s="54" customFormat="1" ht="12.75"/>
    <row r="650" s="54" customFormat="1" ht="12.75"/>
    <row r="651" s="54" customFormat="1" ht="12.75"/>
    <row r="652" s="54" customFormat="1" ht="12.75"/>
    <row r="653" s="54" customFormat="1" ht="12.75"/>
    <row r="654" s="54" customFormat="1" ht="12.75"/>
    <row r="655" s="54" customFormat="1" ht="12.75"/>
    <row r="656" s="54" customFormat="1" ht="12.75"/>
    <row r="657" s="54" customFormat="1" ht="12.75"/>
    <row r="658" s="54" customFormat="1" ht="12.75"/>
    <row r="659" s="54" customFormat="1" ht="12.75"/>
    <row r="660" s="54" customFormat="1" ht="12.75"/>
    <row r="661" s="54" customFormat="1" ht="12.75"/>
    <row r="662" s="54" customFormat="1" ht="12.75"/>
    <row r="663" s="54" customFormat="1" ht="12.75"/>
    <row r="664" s="54" customFormat="1" ht="12.75"/>
    <row r="665" s="54" customFormat="1" ht="12.75"/>
    <row r="666" s="54" customFormat="1" ht="12.75"/>
    <row r="667" s="54" customFormat="1" ht="12.75"/>
    <row r="668" s="54" customFormat="1" ht="12.75"/>
    <row r="669" s="54" customFormat="1" ht="12.75"/>
    <row r="670" s="54" customFormat="1" ht="12.75"/>
    <row r="671" s="54" customFormat="1" ht="12.75"/>
    <row r="672" s="54" customFormat="1" ht="12.75"/>
    <row r="673" s="54" customFormat="1" ht="12.75"/>
    <row r="674" s="54" customFormat="1" ht="12.75"/>
    <row r="675" s="54" customFormat="1" ht="12.75"/>
    <row r="676" s="54" customFormat="1" ht="12.75"/>
    <row r="677" s="54" customFormat="1" ht="12.75"/>
    <row r="678" s="54" customFormat="1" ht="12.75"/>
    <row r="679" s="54" customFormat="1" ht="12.75"/>
    <row r="680" s="54" customFormat="1" ht="12.75"/>
    <row r="681" s="54" customFormat="1" ht="12.75"/>
    <row r="682" s="54" customFormat="1" ht="12.75"/>
    <row r="683" s="54" customFormat="1" ht="12.75"/>
    <row r="684" s="54" customFormat="1" ht="12.75"/>
    <row r="685" s="54" customFormat="1" ht="12.75"/>
    <row r="686" s="54" customFormat="1" ht="12.75"/>
    <row r="687" s="54" customFormat="1" ht="12.75"/>
    <row r="688" s="54" customFormat="1" ht="12.75"/>
    <row r="689" s="54" customFormat="1" ht="12.75"/>
    <row r="690" s="54" customFormat="1" ht="12.75"/>
    <row r="691" s="54" customFormat="1" ht="12.75"/>
    <row r="692" s="54" customFormat="1" ht="12.75"/>
    <row r="693" s="54" customFormat="1" ht="12.75"/>
    <row r="694" s="54" customFormat="1" ht="12.75"/>
    <row r="695" s="54" customFormat="1" ht="12.75"/>
    <row r="696" s="54" customFormat="1" ht="12.75"/>
    <row r="697" s="54" customFormat="1" ht="12.75"/>
    <row r="698" s="54" customFormat="1" ht="12.75"/>
    <row r="699" s="54" customFormat="1" ht="12.75"/>
    <row r="700" s="54" customFormat="1" ht="12.75"/>
    <row r="701" s="54" customFormat="1" ht="12.75"/>
    <row r="702" s="54" customFormat="1" ht="12.75"/>
    <row r="703" s="54" customFormat="1" ht="12.75"/>
    <row r="704" s="54" customFormat="1" ht="12.75"/>
    <row r="705" s="54" customFormat="1" ht="12.75"/>
    <row r="706" s="54" customFormat="1" ht="12.75"/>
    <row r="707" s="54" customFormat="1" ht="12.75"/>
    <row r="708" s="54" customFormat="1" ht="12.75"/>
    <row r="709" s="54" customFormat="1" ht="12.75"/>
    <row r="710" s="54" customFormat="1" ht="12.75"/>
    <row r="711" s="54" customFormat="1" ht="12.75"/>
    <row r="712" s="54" customFormat="1" ht="12.75"/>
    <row r="713" s="54" customFormat="1" ht="12.75"/>
    <row r="714" s="54" customFormat="1" ht="12.75"/>
    <row r="715" s="54" customFormat="1" ht="12.75"/>
    <row r="716" s="54" customFormat="1" ht="12.75"/>
    <row r="717" s="54" customFormat="1" ht="12.75"/>
    <row r="718" s="54" customFormat="1" ht="12.75"/>
    <row r="719" s="54" customFormat="1" ht="12.75"/>
    <row r="720" s="54" customFormat="1" ht="12.75"/>
    <row r="721" s="54" customFormat="1" ht="12.75"/>
    <row r="722" s="54" customFormat="1" ht="12.75"/>
    <row r="723" s="54" customFormat="1" ht="12.75"/>
    <row r="724" s="54" customFormat="1" ht="12.75"/>
    <row r="725" s="54" customFormat="1" ht="12.75"/>
    <row r="726" s="54" customFormat="1" ht="12.75"/>
    <row r="727" s="54" customFormat="1" ht="12.75"/>
    <row r="728" s="54" customFormat="1" ht="12.75"/>
    <row r="729" s="54" customFormat="1" ht="12.75"/>
    <row r="730" s="54" customFormat="1" ht="12.75"/>
    <row r="731" s="54" customFormat="1" ht="12.75"/>
    <row r="732" s="54" customFormat="1" ht="12.75"/>
    <row r="733" s="54" customFormat="1" ht="12.75"/>
    <row r="734" s="54" customFormat="1" ht="12.75"/>
    <row r="735" s="54" customFormat="1" ht="12.75"/>
    <row r="736" s="54" customFormat="1" ht="12.75"/>
    <row r="737" s="54" customFormat="1" ht="12.75"/>
    <row r="738" s="54" customFormat="1" ht="12.75"/>
    <row r="739" s="54" customFormat="1" ht="12.75"/>
    <row r="740" s="54" customFormat="1" ht="12.75"/>
    <row r="741" s="54" customFormat="1" ht="12.75"/>
    <row r="742" s="54" customFormat="1" ht="12.75"/>
    <row r="743" s="54" customFormat="1" ht="12.75"/>
    <row r="744" s="54" customFormat="1" ht="12.75"/>
    <row r="745" s="54" customFormat="1" ht="12.75"/>
    <row r="746" s="54" customFormat="1" ht="12.75"/>
    <row r="747" s="54" customFormat="1" ht="12.75"/>
    <row r="748" s="54" customFormat="1" ht="12.75"/>
    <row r="749" s="54" customFormat="1" ht="12.75"/>
    <row r="750" s="54" customFormat="1" ht="12.75"/>
    <row r="751" s="54" customFormat="1" ht="12.75"/>
    <row r="752" s="54" customFormat="1" ht="12.75"/>
    <row r="753" s="54" customFormat="1" ht="12.75"/>
    <row r="754" s="54" customFormat="1" ht="12.75"/>
    <row r="755" s="54" customFormat="1" ht="12.75"/>
    <row r="756" s="54" customFormat="1" ht="12.75"/>
    <row r="757" s="54" customFormat="1" ht="12.75"/>
    <row r="758" s="54" customFormat="1" ht="12.75"/>
    <row r="759" s="54" customFormat="1" ht="12.75"/>
    <row r="760" s="54" customFormat="1" ht="12.75"/>
    <row r="761" s="54" customFormat="1" ht="12.75"/>
    <row r="762" s="54" customFormat="1" ht="12.75"/>
    <row r="763" s="54" customFormat="1" ht="12.75"/>
    <row r="764" s="54" customFormat="1" ht="12.75"/>
    <row r="765" s="54" customFormat="1" ht="12.75"/>
    <row r="766" s="54" customFormat="1" ht="12.75"/>
    <row r="767" s="54" customFormat="1" ht="12.75"/>
    <row r="768" s="54" customFormat="1" ht="12.75"/>
    <row r="769" s="54" customFormat="1" ht="12.75"/>
    <row r="770" s="54" customFormat="1" ht="12.75"/>
    <row r="771" s="54" customFormat="1" ht="12.75"/>
    <row r="772" s="54" customFormat="1" ht="12.75"/>
    <row r="773" s="54" customFormat="1" ht="12.75"/>
    <row r="774" s="54" customFormat="1" ht="12.75"/>
    <row r="775" s="54" customFormat="1" ht="12.75"/>
    <row r="776" s="54" customFormat="1" ht="12.75"/>
    <row r="777" s="54" customFormat="1" ht="12.75"/>
    <row r="778" s="54" customFormat="1" ht="12.75"/>
    <row r="779" s="54" customFormat="1" ht="12.75"/>
    <row r="780" s="54" customFormat="1" ht="12.75"/>
    <row r="781" s="54" customFormat="1" ht="12.75"/>
    <row r="782" s="54" customFormat="1" ht="12.75"/>
    <row r="783" s="54" customFormat="1" ht="12.75"/>
    <row r="784" s="54" customFormat="1" ht="12.75"/>
    <row r="785" s="54" customFormat="1" ht="12.75"/>
    <row r="786" s="54" customFormat="1" ht="12.75"/>
    <row r="787" s="54" customFormat="1" ht="12.75"/>
    <row r="788" s="54" customFormat="1" ht="12.75"/>
    <row r="789" s="54" customFormat="1" ht="12.75"/>
    <row r="790" s="54" customFormat="1" ht="12.75"/>
    <row r="791" s="54" customFormat="1" ht="12.75"/>
    <row r="792" s="54" customFormat="1" ht="12.75"/>
    <row r="793" s="54" customFormat="1" ht="12.75"/>
    <row r="794" s="54" customFormat="1" ht="12.75"/>
    <row r="795" s="54" customFormat="1" ht="12.75"/>
    <row r="796" s="54" customFormat="1" ht="12.75"/>
    <row r="797" s="54" customFormat="1" ht="12.75"/>
    <row r="798" s="54" customFormat="1" ht="12.75"/>
    <row r="799" s="54" customFormat="1" ht="12.75"/>
    <row r="800" s="54" customFormat="1" ht="12.75"/>
    <row r="801" s="54" customFormat="1" ht="12.75"/>
    <row r="802" s="54" customFormat="1" ht="12.75"/>
    <row r="803" s="54" customFormat="1" ht="12.75"/>
    <row r="804" s="54" customFormat="1" ht="12.75"/>
    <row r="805" s="54" customFormat="1" ht="12.75"/>
    <row r="806" s="54" customFormat="1" ht="12.75"/>
    <row r="807" s="54" customFormat="1" ht="12.75"/>
    <row r="808" s="54" customFormat="1" ht="12.75"/>
    <row r="809" s="54" customFormat="1" ht="12.75"/>
    <row r="810" s="54" customFormat="1" ht="12.75"/>
    <row r="811" s="54" customFormat="1" ht="12.75"/>
    <row r="812" s="54" customFormat="1" ht="12.75"/>
    <row r="813" s="54" customFormat="1" ht="12.75"/>
    <row r="814" s="54" customFormat="1" ht="12.75"/>
    <row r="815" s="54" customFormat="1" ht="12.75"/>
    <row r="816" s="54" customFormat="1" ht="12.75"/>
    <row r="817" s="54" customFormat="1" ht="12.75"/>
    <row r="818" s="54" customFormat="1" ht="12.75"/>
    <row r="819" s="54" customFormat="1" ht="12.75"/>
    <row r="820" s="54" customFormat="1" ht="12.75"/>
    <row r="821" s="54" customFormat="1" ht="12.75"/>
    <row r="822" s="54" customFormat="1" ht="12.75"/>
    <row r="823" s="54" customFormat="1" ht="12.75"/>
    <row r="824" s="54" customFormat="1" ht="12.75"/>
    <row r="825" s="54" customFormat="1" ht="12.75"/>
    <row r="826" s="54" customFormat="1" ht="12.75"/>
    <row r="827" s="54" customFormat="1" ht="12.75"/>
    <row r="828" s="54" customFormat="1" ht="12.75"/>
    <row r="829" s="54" customFormat="1" ht="12.75"/>
    <row r="830" s="54" customFormat="1" ht="12.75"/>
    <row r="831" s="54" customFormat="1" ht="12.75"/>
    <row r="832" s="54" customFormat="1" ht="12.75"/>
    <row r="833" s="54" customFormat="1" ht="12.75"/>
    <row r="834" s="54" customFormat="1" ht="12.75"/>
    <row r="835" s="54" customFormat="1" ht="12.75"/>
    <row r="836" s="54" customFormat="1" ht="12.75"/>
    <row r="837" s="54" customFormat="1" ht="12.75"/>
    <row r="838" s="54" customFormat="1" ht="12.75"/>
    <row r="839" s="54" customFormat="1" ht="12.75"/>
    <row r="840" s="54" customFormat="1" ht="12.75"/>
    <row r="841" s="54" customFormat="1" ht="12.75"/>
    <row r="842" s="54" customFormat="1" ht="12.75"/>
    <row r="843" s="54" customFormat="1" ht="12.75"/>
    <row r="844" s="54" customFormat="1" ht="12.75"/>
    <row r="845" s="54" customFormat="1" ht="12.75"/>
    <row r="846" s="54" customFormat="1" ht="12.75"/>
    <row r="847" s="54" customFormat="1" ht="12.75"/>
    <row r="848" s="54" customFormat="1" ht="12.75"/>
    <row r="849" s="54" customFormat="1" ht="12.75"/>
    <row r="850" s="54" customFormat="1" ht="12.75"/>
    <row r="851" s="54" customFormat="1" ht="12.75"/>
    <row r="852" s="54" customFormat="1" ht="12.75"/>
    <row r="853" s="54" customFormat="1" ht="12.75"/>
    <row r="854" s="54" customFormat="1" ht="12.75"/>
    <row r="855" s="54" customFormat="1" ht="12.75"/>
    <row r="856" s="54" customFormat="1" ht="12.75"/>
    <row r="857" s="54" customFormat="1" ht="12.75"/>
    <row r="858" s="54" customFormat="1" ht="12.75"/>
    <row r="859" s="54" customFormat="1" ht="12.75"/>
    <row r="860" s="54" customFormat="1" ht="12.75"/>
    <row r="861" s="54" customFormat="1" ht="12.75"/>
    <row r="862" s="54" customFormat="1" ht="12.75"/>
    <row r="863" s="54" customFormat="1" ht="12.75"/>
    <row r="864" s="54" customFormat="1" ht="12.75"/>
    <row r="865" s="54" customFormat="1" ht="12.75"/>
    <row r="866" s="54" customFormat="1" ht="12.75"/>
    <row r="867" s="54" customFormat="1" ht="12.75"/>
    <row r="868" s="54" customFormat="1" ht="12.75"/>
    <row r="869" s="54" customFormat="1" ht="12.75"/>
    <row r="870" s="54" customFormat="1" ht="12.75"/>
    <row r="871" s="54" customFormat="1" ht="12.75"/>
    <row r="872" s="54" customFormat="1" ht="12.75"/>
    <row r="873" s="54" customFormat="1" ht="12.75"/>
    <row r="874" s="54" customFormat="1" ht="12.75"/>
    <row r="875" s="54" customFormat="1" ht="12.75"/>
    <row r="876" s="54" customFormat="1" ht="12.75"/>
    <row r="877" s="54" customFormat="1" ht="12.75"/>
    <row r="878" s="54" customFormat="1" ht="12.75"/>
    <row r="879" s="54" customFormat="1" ht="12.75"/>
    <row r="880" s="54" customFormat="1" ht="12.75"/>
    <row r="881" s="54" customFormat="1" ht="12.75"/>
    <row r="882" s="54" customFormat="1" ht="12.75"/>
    <row r="883" s="54" customFormat="1" ht="12.75"/>
    <row r="884" s="54" customFormat="1" ht="12.75"/>
    <row r="885" s="54" customFormat="1" ht="12.75"/>
    <row r="886" s="54" customFormat="1" ht="12.75"/>
    <row r="887" s="54" customFormat="1" ht="12.75"/>
    <row r="888" s="54" customFormat="1" ht="12.75"/>
    <row r="889" s="54" customFormat="1" ht="12.75"/>
    <row r="890" s="54" customFormat="1" ht="12.75"/>
    <row r="891" s="54" customFormat="1" ht="12.75"/>
    <row r="892" s="54" customFormat="1" ht="12.75"/>
    <row r="893" s="54" customFormat="1" ht="12.75"/>
    <row r="894" s="54" customFormat="1" ht="12.75"/>
    <row r="895" s="54" customFormat="1" ht="12.75"/>
    <row r="896" s="54" customFormat="1" ht="12.75"/>
    <row r="897" s="54" customFormat="1" ht="12.75"/>
    <row r="898" s="54" customFormat="1" ht="12.75"/>
    <row r="899" s="54" customFormat="1" ht="12.75"/>
    <row r="900" s="54" customFormat="1" ht="12.75"/>
    <row r="901" s="54" customFormat="1" ht="12.75"/>
    <row r="902" s="54" customFormat="1" ht="12.75"/>
    <row r="903" s="54" customFormat="1" ht="12.75"/>
    <row r="904" s="54" customFormat="1" ht="12.75"/>
    <row r="905" s="54" customFormat="1" ht="12.75"/>
    <row r="906" s="54" customFormat="1" ht="12.75"/>
    <row r="907" s="54" customFormat="1" ht="12.75"/>
    <row r="908" s="54" customFormat="1" ht="12.75"/>
    <row r="909" s="54" customFormat="1" ht="12.75"/>
    <row r="910" s="54" customFormat="1" ht="12.75"/>
    <row r="911" s="54" customFormat="1" ht="12.75"/>
    <row r="912" s="54" customFormat="1" ht="12.75"/>
    <row r="913" s="54" customFormat="1" ht="12.75"/>
    <row r="914" s="54" customFormat="1" ht="12.75"/>
    <row r="915" s="54" customFormat="1" ht="12.75"/>
    <row r="916" s="54" customFormat="1" ht="12.75"/>
    <row r="917" s="54" customFormat="1" ht="12.75"/>
    <row r="918" s="54" customFormat="1" ht="12.75"/>
    <row r="919" s="54" customFormat="1" ht="12.75"/>
    <row r="920" s="54" customFormat="1" ht="12.75"/>
    <row r="921" s="54" customFormat="1" ht="12.75"/>
    <row r="922" s="54" customFormat="1" ht="12.75"/>
    <row r="923" s="54" customFormat="1" ht="12.75"/>
    <row r="924" s="54" customFormat="1" ht="12.75"/>
    <row r="925" s="54" customFormat="1" ht="12.75"/>
    <row r="926" s="54" customFormat="1" ht="12.75"/>
    <row r="927" s="54" customFormat="1" ht="12.75"/>
    <row r="928" s="54" customFormat="1" ht="12.75"/>
    <row r="929" s="54" customFormat="1" ht="12.75"/>
    <row r="930" s="54" customFormat="1" ht="12.75"/>
    <row r="931" s="54" customFormat="1" ht="12.75"/>
    <row r="932" s="54" customFormat="1" ht="12.75"/>
    <row r="933" s="54" customFormat="1" ht="12.75"/>
    <row r="934" s="54" customFormat="1" ht="12.75"/>
    <row r="935" s="54" customFormat="1" ht="12.75"/>
    <row r="936" s="54" customFormat="1" ht="12.75"/>
    <row r="937" s="54" customFormat="1" ht="12.75"/>
    <row r="938" s="54" customFormat="1" ht="12.75"/>
    <row r="939" s="54" customFormat="1" ht="12.75"/>
    <row r="940" s="54" customFormat="1" ht="12.75"/>
    <row r="941" s="54" customFormat="1" ht="12.75"/>
    <row r="942" s="54" customFormat="1" ht="12.75"/>
    <row r="943" s="54" customFormat="1" ht="12.75"/>
    <row r="944" s="54" customFormat="1" ht="12.75"/>
    <row r="945" s="54" customFormat="1" ht="12.75"/>
    <row r="946" s="54" customFormat="1" ht="12.75"/>
    <row r="947" s="54" customFormat="1" ht="12.75"/>
    <row r="948" s="54" customFormat="1" ht="12.75"/>
    <row r="949" s="54" customFormat="1" ht="12.75"/>
    <row r="950" s="54" customFormat="1" ht="12.75"/>
    <row r="951" s="54" customFormat="1" ht="12.75"/>
    <row r="952" s="54" customFormat="1" ht="12.75"/>
    <row r="953" s="54" customFormat="1" ht="12.75"/>
    <row r="954" s="54" customFormat="1" ht="12.75"/>
    <row r="955" s="54" customFormat="1" ht="12.75"/>
    <row r="956" s="54" customFormat="1" ht="12.75"/>
    <row r="957" s="54" customFormat="1" ht="12.75"/>
    <row r="958" s="54" customFormat="1" ht="12.75"/>
    <row r="959" s="54" customFormat="1" ht="12.75"/>
    <row r="960" s="54" customFormat="1" ht="12.75"/>
    <row r="961" s="54" customFormat="1" ht="12.75"/>
    <row r="962" s="54" customFormat="1" ht="12.75"/>
    <row r="963" s="54" customFormat="1" ht="12.75"/>
    <row r="964" s="54" customFormat="1" ht="12.75"/>
    <row r="965" s="54" customFormat="1" ht="12.75"/>
    <row r="966" s="54" customFormat="1" ht="12.75"/>
    <row r="967" s="54" customFormat="1" ht="12.75"/>
    <row r="968" s="54" customFormat="1" ht="12.75"/>
    <row r="969" s="54" customFormat="1" ht="12.75"/>
    <row r="970" s="54" customFormat="1" ht="12.75"/>
    <row r="971" s="54" customFormat="1" ht="12.75"/>
    <row r="972" s="54" customFormat="1" ht="12.75"/>
    <row r="973" s="54" customFormat="1" ht="12.75"/>
    <row r="974" s="54" customFormat="1" ht="12.75"/>
    <row r="975" s="54" customFormat="1" ht="12.75"/>
    <row r="976" s="54" customFormat="1" ht="12.75"/>
    <row r="977" s="54" customFormat="1" ht="12.75"/>
    <row r="978" s="54" customFormat="1" ht="12.75"/>
    <row r="979" s="54" customFormat="1" ht="12.75"/>
    <row r="980" s="54" customFormat="1" ht="12.75"/>
    <row r="981" s="54" customFormat="1" ht="12.75"/>
    <row r="982" s="54" customFormat="1" ht="12.75"/>
    <row r="983" s="54" customFormat="1" ht="12.75"/>
    <row r="984" s="54" customFormat="1" ht="12.75"/>
    <row r="985" s="54" customFormat="1" ht="12.75"/>
    <row r="986" s="54" customFormat="1" ht="12.75"/>
    <row r="987" s="54" customFormat="1" ht="12.75"/>
    <row r="988" s="54" customFormat="1" ht="12.75"/>
    <row r="989" s="54" customFormat="1" ht="12.75"/>
    <row r="990" s="54" customFormat="1" ht="12.75"/>
    <row r="991" s="54" customFormat="1" ht="12.75"/>
    <row r="992" s="54" customFormat="1" ht="12.75"/>
    <row r="993" s="54" customFormat="1" ht="12.75"/>
    <row r="994" s="54" customFormat="1" ht="12.75"/>
    <row r="995" s="54" customFormat="1" ht="12.75"/>
    <row r="996" s="54" customFormat="1" ht="12.75"/>
    <row r="997" s="54" customFormat="1" ht="12.75"/>
    <row r="998" s="54" customFormat="1" ht="12.75"/>
    <row r="999" s="54" customFormat="1" ht="12.75"/>
    <row r="1000" s="54" customFormat="1" ht="12.75"/>
    <row r="1001" s="54" customFormat="1" ht="12.75"/>
    <row r="1002" s="54" customFormat="1" ht="12.75"/>
    <row r="1003" s="54" customFormat="1" ht="12.75"/>
    <row r="1004" s="54" customFormat="1" ht="12.75"/>
    <row r="1005" s="54" customFormat="1" ht="12.75"/>
    <row r="1006" s="54" customFormat="1" ht="12.75"/>
    <row r="1007" s="54" customFormat="1" ht="12.75"/>
    <row r="1008" s="54" customFormat="1" ht="12.75"/>
    <row r="1009" s="54" customFormat="1" ht="12.75"/>
    <row r="1010" s="54" customFormat="1" ht="12.75"/>
    <row r="1011" s="54" customFormat="1" ht="12.75"/>
    <row r="1012" s="54" customFormat="1" ht="12.75"/>
    <row r="1013" s="54" customFormat="1" ht="12.75"/>
    <row r="1014" s="54" customFormat="1" ht="12.75"/>
    <row r="1015" s="54" customFormat="1" ht="12.75"/>
    <row r="1016" s="54" customFormat="1" ht="12.75"/>
    <row r="1017" s="54" customFormat="1" ht="12.75"/>
    <row r="1018" s="54" customFormat="1" ht="12.75"/>
    <row r="1019" s="54" customFormat="1" ht="12.75"/>
    <row r="1020" s="54" customFormat="1" ht="12.75"/>
    <row r="1021" s="54" customFormat="1" ht="12.75"/>
    <row r="1022" s="54" customFormat="1" ht="12.75"/>
    <row r="1023" s="54" customFormat="1" ht="12.75"/>
    <row r="1024" s="54" customFormat="1" ht="12.75"/>
    <row r="1025" s="54" customFormat="1" ht="12.75"/>
    <row r="1026" s="54" customFormat="1" ht="12.75"/>
    <row r="1027" s="54" customFormat="1" ht="12.75"/>
    <row r="1028" s="54" customFormat="1" ht="12.75"/>
    <row r="1029" s="54" customFormat="1" ht="12.75"/>
    <row r="1030" s="54" customFormat="1" ht="12.75"/>
    <row r="1031" s="54" customFormat="1" ht="12.75"/>
    <row r="1032" s="54" customFormat="1" ht="12.75"/>
    <row r="1033" s="54" customFormat="1" ht="12.75"/>
    <row r="1034" s="54" customFormat="1" ht="12.75"/>
    <row r="1035" s="54" customFormat="1" ht="12.75"/>
    <row r="1036" s="54" customFormat="1" ht="12.75"/>
    <row r="1037" s="54" customFormat="1" ht="12.75"/>
    <row r="1038" s="54" customFormat="1" ht="12.75"/>
    <row r="1039" s="54" customFormat="1" ht="12.75"/>
    <row r="1040" s="54" customFormat="1" ht="12.75"/>
    <row r="1041" s="54" customFormat="1" ht="12.75"/>
    <row r="1042" s="54" customFormat="1" ht="12.75"/>
    <row r="1043" s="54" customFormat="1" ht="12.75"/>
    <row r="1044" s="54" customFormat="1" ht="12.75"/>
    <row r="1045" s="54" customFormat="1" ht="12.75"/>
    <row r="1046" s="54" customFormat="1" ht="12.75"/>
    <row r="1047" s="54" customFormat="1" ht="12.75"/>
    <row r="1048" s="54" customFormat="1" ht="12.75"/>
    <row r="1049" s="54" customFormat="1" ht="12.75"/>
    <row r="1050" s="54" customFormat="1" ht="12.75"/>
    <row r="1051" s="54" customFormat="1" ht="12.75"/>
    <row r="1052" s="54" customFormat="1" ht="12.75"/>
    <row r="1053" spans="1:6" s="54" customFormat="1" ht="12.75">
      <c r="A1053"/>
      <c r="B1053"/>
      <c r="C1053"/>
      <c r="D1053"/>
      <c r="E1053"/>
      <c r="F1053"/>
    </row>
    <row r="1054" spans="1:6" s="54" customFormat="1" ht="12.75">
      <c r="A1054"/>
      <c r="B1054"/>
      <c r="C1054"/>
      <c r="D1054"/>
      <c r="E1054"/>
      <c r="F1054"/>
    </row>
    <row r="1055" spans="1:6" s="54" customFormat="1" ht="12.75">
      <c r="A1055"/>
      <c r="B1055"/>
      <c r="C1055"/>
      <c r="D1055"/>
      <c r="E1055"/>
      <c r="F1055"/>
    </row>
    <row r="1056" spans="1:6" s="54" customFormat="1" ht="12.75">
      <c r="A1056"/>
      <c r="B1056"/>
      <c r="C1056"/>
      <c r="D1056"/>
      <c r="E1056"/>
      <c r="F1056"/>
    </row>
    <row r="1057" spans="1:6" s="54" customFormat="1" ht="12.75">
      <c r="A1057"/>
      <c r="B1057"/>
      <c r="C1057"/>
      <c r="D1057"/>
      <c r="E1057"/>
      <c r="F1057"/>
    </row>
    <row r="1058" spans="1:6" s="54" customFormat="1" ht="12.75">
      <c r="A1058"/>
      <c r="B1058"/>
      <c r="C1058"/>
      <c r="D1058"/>
      <c r="E1058"/>
      <c r="F1058"/>
    </row>
    <row r="1059" spans="1:6" s="54" customFormat="1" ht="12.75">
      <c r="A1059"/>
      <c r="B1059"/>
      <c r="C1059"/>
      <c r="D1059"/>
      <c r="E1059"/>
      <c r="F1059"/>
    </row>
    <row r="1060" spans="1:6" s="54" customFormat="1" ht="12.75">
      <c r="A1060"/>
      <c r="B1060"/>
      <c r="C1060"/>
      <c r="D1060"/>
      <c r="E1060"/>
      <c r="F1060"/>
    </row>
    <row r="1061" spans="1:6" s="54" customFormat="1" ht="12.75">
      <c r="A1061"/>
      <c r="B1061"/>
      <c r="C1061"/>
      <c r="D1061"/>
      <c r="E1061"/>
      <c r="F1061"/>
    </row>
    <row r="1062" spans="1:6" s="54" customFormat="1" ht="12.75">
      <c r="A1062"/>
      <c r="B1062"/>
      <c r="C1062"/>
      <c r="D1062"/>
      <c r="E1062"/>
      <c r="F1062"/>
    </row>
    <row r="1063" spans="1:6" s="54" customFormat="1" ht="12.75">
      <c r="A1063"/>
      <c r="B1063"/>
      <c r="C1063"/>
      <c r="D1063"/>
      <c r="E1063"/>
      <c r="F1063"/>
    </row>
    <row r="1064" spans="1:6" s="54" customFormat="1" ht="12.75">
      <c r="A1064"/>
      <c r="B1064"/>
      <c r="C1064"/>
      <c r="D1064"/>
      <c r="E1064"/>
      <c r="F1064"/>
    </row>
    <row r="1065" spans="1:6" s="54" customFormat="1" ht="12.75">
      <c r="A1065"/>
      <c r="B1065"/>
      <c r="C1065"/>
      <c r="D1065"/>
      <c r="E1065"/>
      <c r="F1065"/>
    </row>
    <row r="1066" spans="7:11" ht="12.75">
      <c r="G1066" s="54"/>
      <c r="H1066" s="54"/>
      <c r="I1066" s="54"/>
      <c r="J1066" s="54"/>
      <c r="K1066" s="54"/>
    </row>
    <row r="1067" spans="7:11" ht="12.75">
      <c r="G1067" s="54"/>
      <c r="H1067" s="54"/>
      <c r="I1067" s="54"/>
      <c r="J1067" s="54"/>
      <c r="K1067" s="54"/>
    </row>
    <row r="1068" spans="7:11" ht="12.75">
      <c r="G1068" s="54"/>
      <c r="H1068" s="54"/>
      <c r="I1068" s="54"/>
      <c r="J1068" s="54"/>
      <c r="K1068" s="54"/>
    </row>
    <row r="1069" spans="7:11" ht="12.75">
      <c r="G1069" s="54"/>
      <c r="H1069" s="54"/>
      <c r="I1069" s="54"/>
      <c r="J1069" s="54"/>
      <c r="K1069" s="54"/>
    </row>
  </sheetData>
  <sheetProtection password="DFFE" sheet="1"/>
  <mergeCells count="43">
    <mergeCell ref="B34:B35"/>
    <mergeCell ref="B1:I1"/>
    <mergeCell ref="J1:K1"/>
    <mergeCell ref="B2:I2"/>
    <mergeCell ref="J2:K2"/>
    <mergeCell ref="B3:I3"/>
    <mergeCell ref="J3:K3"/>
    <mergeCell ref="B4:I4"/>
    <mergeCell ref="J4:K4"/>
    <mergeCell ref="A5:K5"/>
    <mergeCell ref="A6:K6"/>
    <mergeCell ref="A7:K7"/>
    <mergeCell ref="A8:K8"/>
    <mergeCell ref="B217:D217"/>
    <mergeCell ref="A9:K9"/>
    <mergeCell ref="A10:K10"/>
    <mergeCell ref="A11:K11"/>
    <mergeCell ref="A12:K12"/>
    <mergeCell ref="A13:K13"/>
    <mergeCell ref="C14:K14"/>
    <mergeCell ref="B33:E33"/>
    <mergeCell ref="D105:K105"/>
    <mergeCell ref="D107:K107"/>
    <mergeCell ref="I220:K220"/>
    <mergeCell ref="C15:J16"/>
    <mergeCell ref="C17:K17"/>
    <mergeCell ref="A15:B16"/>
    <mergeCell ref="A221:K221"/>
    <mergeCell ref="A206:K206"/>
    <mergeCell ref="A207:K211"/>
    <mergeCell ref="A214:K214"/>
    <mergeCell ref="A215:K215"/>
    <mergeCell ref="A216:K216"/>
    <mergeCell ref="B250:E252"/>
    <mergeCell ref="G217:H217"/>
    <mergeCell ref="I217:K217"/>
    <mergeCell ref="A222:K222"/>
    <mergeCell ref="A223:K223"/>
    <mergeCell ref="A224:K232"/>
    <mergeCell ref="A218:K218"/>
    <mergeCell ref="A219:K219"/>
    <mergeCell ref="B220:D220"/>
    <mergeCell ref="G220:H220"/>
  </mergeCells>
  <printOptions/>
  <pageMargins left="0.4" right="0.4" top="1.75" bottom="0.5" header="0.5" footer="0.3"/>
  <pageSetup fitToHeight="0" fitToWidth="1" horizontalDpi="600" verticalDpi="600" orientation="portrait" r:id="rId5"/>
  <headerFooter alignWithMargins="0">
    <oddHeader>&amp;L&amp;6&amp;G&amp;C&amp;"Arial,Bold"&amp;16CHAPTER 5
ESTIMATING RADIANT HEAT FLUX FROM FIRE TO A TARGET FUEL
ABOVE GROUND LEVEL IN PRESENCE OF WIND (TILTED FLAME)
SOLID FLAME RADIATION MODEL&amp;R
&amp;"Arial,Bold"&amp;16Version 1805.1
(English Units)</oddHeader>
    <oddFooter>&amp;L&amp;F&amp;C&amp;7&amp;P of &amp;N&amp;R&amp;D&amp;T</oddFooter>
  </headerFooter>
  <rowBreaks count="4" manualBreakCount="4">
    <brk id="59" max="12" man="1"/>
    <brk id="102" max="12" man="1"/>
    <brk id="149" max="12" man="1"/>
    <brk id="199" max="12" man="1"/>
  </rowBreaks>
  <drawing r:id="rId3"/>
  <legacyDrawing r:id="rId2"/>
  <legacyDrawingHF r:id="rId4"/>
</worksheet>
</file>

<file path=xl/worksheets/sheet2.xml><?xml version="1.0" encoding="utf-8"?>
<worksheet xmlns="http://schemas.openxmlformats.org/spreadsheetml/2006/main" xmlns:r="http://schemas.openxmlformats.org/officeDocument/2006/relationships">
  <sheetPr codeName="Sheet3">
    <pageSetUpPr fitToPage="1"/>
  </sheetPr>
  <dimension ref="A1:O1617"/>
  <sheetViews>
    <sheetView showGridLines="0" showRowColHeaders="0" zoomScalePageLayoutView="0" workbookViewId="0" topLeftCell="A1">
      <selection activeCell="B1" sqref="B1:I1"/>
    </sheetView>
  </sheetViews>
  <sheetFormatPr defaultColWidth="9.140625" defaultRowHeight="12.75"/>
  <cols>
    <col min="1" max="1" width="13.421875" style="0" customWidth="1"/>
    <col min="2" max="2" width="16.8515625" style="0" customWidth="1"/>
    <col min="3" max="3" width="16.57421875" style="0" customWidth="1"/>
    <col min="4" max="4" width="18.7109375" style="0" customWidth="1"/>
    <col min="5" max="5" width="14.00390625" style="0" customWidth="1"/>
    <col min="6" max="6" width="21.57421875" style="0" customWidth="1"/>
    <col min="7" max="7" width="15.00390625" style="0" customWidth="1"/>
    <col min="8" max="8" width="10.00390625" style="0" customWidth="1"/>
    <col min="9" max="9" width="8.00390625" style="0" customWidth="1"/>
    <col min="10" max="10" width="9.7109375" style="0" customWidth="1"/>
    <col min="11" max="11" width="17.28125" style="0" customWidth="1"/>
    <col min="12" max="12" width="0" style="0" hidden="1" customWidth="1"/>
  </cols>
  <sheetData>
    <row r="1" spans="1:11" ht="19.5" customHeight="1">
      <c r="A1" s="78"/>
      <c r="B1" s="234" t="s">
        <v>120</v>
      </c>
      <c r="C1" s="234"/>
      <c r="D1" s="234"/>
      <c r="E1" s="234"/>
      <c r="F1" s="234"/>
      <c r="G1" s="234"/>
      <c r="H1" s="234"/>
      <c r="I1" s="234"/>
      <c r="J1" s="232"/>
      <c r="K1" s="232"/>
    </row>
    <row r="2" spans="1:11" ht="19.5" customHeight="1">
      <c r="A2" s="78"/>
      <c r="B2" s="234" t="s">
        <v>121</v>
      </c>
      <c r="C2" s="234"/>
      <c r="D2" s="234"/>
      <c r="E2" s="234"/>
      <c r="F2" s="234"/>
      <c r="G2" s="234"/>
      <c r="H2" s="234"/>
      <c r="I2" s="234"/>
      <c r="J2" s="234"/>
      <c r="K2" s="232"/>
    </row>
    <row r="3" spans="1:11" ht="19.5" customHeight="1">
      <c r="A3" s="78"/>
      <c r="B3" s="234" t="s">
        <v>276</v>
      </c>
      <c r="C3" s="234"/>
      <c r="D3" s="234"/>
      <c r="E3" s="234"/>
      <c r="F3" s="234"/>
      <c r="G3" s="234"/>
      <c r="H3" s="234"/>
      <c r="I3" s="234"/>
      <c r="J3" s="235" t="s">
        <v>111</v>
      </c>
      <c r="K3" s="235"/>
    </row>
    <row r="4" spans="1:11" ht="19.5" customHeight="1">
      <c r="A4" s="78"/>
      <c r="B4" s="234" t="s">
        <v>32</v>
      </c>
      <c r="C4" s="234"/>
      <c r="D4" s="234"/>
      <c r="E4" s="234"/>
      <c r="F4" s="234"/>
      <c r="G4" s="234"/>
      <c r="H4" s="234"/>
      <c r="I4" s="234"/>
      <c r="J4" s="235" t="s">
        <v>114</v>
      </c>
      <c r="K4" s="235"/>
    </row>
    <row r="5" spans="1:11" ht="19.5" customHeight="1">
      <c r="A5" s="232"/>
      <c r="B5" s="232"/>
      <c r="C5" s="232"/>
      <c r="D5" s="232"/>
      <c r="E5" s="232"/>
      <c r="F5" s="232"/>
      <c r="G5" s="232"/>
      <c r="H5" s="232"/>
      <c r="I5" s="232"/>
      <c r="J5" s="232"/>
      <c r="K5" s="232"/>
    </row>
    <row r="6" spans="1:11" ht="18">
      <c r="A6" s="236"/>
      <c r="B6" s="232"/>
      <c r="C6" s="232"/>
      <c r="D6" s="232"/>
      <c r="E6" s="232"/>
      <c r="F6" s="232"/>
      <c r="G6" s="232"/>
      <c r="H6" s="232"/>
      <c r="I6" s="232"/>
      <c r="J6" s="232"/>
      <c r="K6" s="232"/>
    </row>
    <row r="7" spans="1:11" ht="12.75">
      <c r="A7" s="237" t="s">
        <v>115</v>
      </c>
      <c r="B7" s="238"/>
      <c r="C7" s="238"/>
      <c r="D7" s="238"/>
      <c r="E7" s="238"/>
      <c r="F7" s="238"/>
      <c r="G7" s="238"/>
      <c r="H7" s="238"/>
      <c r="I7" s="238"/>
      <c r="J7" s="238"/>
      <c r="K7" s="239"/>
    </row>
    <row r="8" spans="1:11" ht="12.75">
      <c r="A8" s="240" t="s">
        <v>93</v>
      </c>
      <c r="B8" s="241"/>
      <c r="C8" s="241"/>
      <c r="D8" s="241"/>
      <c r="E8" s="241"/>
      <c r="F8" s="241"/>
      <c r="G8" s="241"/>
      <c r="H8" s="241"/>
      <c r="I8" s="241"/>
      <c r="J8" s="241"/>
      <c r="K8" s="242"/>
    </row>
    <row r="9" spans="1:11" ht="12.75">
      <c r="A9" s="225" t="s">
        <v>116</v>
      </c>
      <c r="B9" s="226"/>
      <c r="C9" s="226"/>
      <c r="D9" s="226"/>
      <c r="E9" s="226"/>
      <c r="F9" s="226"/>
      <c r="G9" s="226"/>
      <c r="H9" s="226"/>
      <c r="I9" s="226"/>
      <c r="J9" s="226"/>
      <c r="K9" s="227"/>
    </row>
    <row r="10" spans="1:11" ht="12.75">
      <c r="A10" s="228" t="s">
        <v>117</v>
      </c>
      <c r="B10" s="226"/>
      <c r="C10" s="226"/>
      <c r="D10" s="226"/>
      <c r="E10" s="226"/>
      <c r="F10" s="226"/>
      <c r="G10" s="226"/>
      <c r="H10" s="226"/>
      <c r="I10" s="226"/>
      <c r="J10" s="226"/>
      <c r="K10" s="227"/>
    </row>
    <row r="11" spans="1:11" ht="12.75">
      <c r="A11" s="229" t="s">
        <v>118</v>
      </c>
      <c r="B11" s="230"/>
      <c r="C11" s="230"/>
      <c r="D11" s="230"/>
      <c r="E11" s="230"/>
      <c r="F11" s="230"/>
      <c r="G11" s="230"/>
      <c r="H11" s="230"/>
      <c r="I11" s="230"/>
      <c r="J11" s="230"/>
      <c r="K11" s="231"/>
    </row>
    <row r="12" spans="1:11" ht="15.75" customHeight="1">
      <c r="A12" s="232"/>
      <c r="B12" s="232"/>
      <c r="C12" s="232"/>
      <c r="D12" s="232"/>
      <c r="E12" s="232"/>
      <c r="F12" s="232"/>
      <c r="G12" s="232"/>
      <c r="H12" s="232"/>
      <c r="I12" s="232"/>
      <c r="J12" s="232"/>
      <c r="K12" s="232"/>
    </row>
    <row r="13" spans="1:11" ht="19.5" customHeight="1">
      <c r="A13" s="232"/>
      <c r="B13" s="232"/>
      <c r="C13" s="232"/>
      <c r="D13" s="232"/>
      <c r="E13" s="232"/>
      <c r="F13" s="232"/>
      <c r="G13" s="232"/>
      <c r="H13" s="232"/>
      <c r="I13" s="232"/>
      <c r="J13" s="232"/>
      <c r="K13" s="232"/>
    </row>
    <row r="14" spans="1:11" ht="14.25">
      <c r="A14" s="211" t="s">
        <v>119</v>
      </c>
      <c r="B14" s="248"/>
      <c r="C14" s="233"/>
      <c r="D14" s="233"/>
      <c r="E14" s="233"/>
      <c r="F14" s="233"/>
      <c r="G14" s="233"/>
      <c r="H14" s="233"/>
      <c r="I14" s="233"/>
      <c r="J14" s="233"/>
      <c r="K14" s="233"/>
    </row>
    <row r="15" spans="1:11" ht="24.75" customHeight="1">
      <c r="A15" s="248"/>
      <c r="B15" s="248"/>
      <c r="C15" s="204"/>
      <c r="D15" s="205"/>
      <c r="E15" s="205"/>
      <c r="F15" s="205"/>
      <c r="G15" s="205"/>
      <c r="H15" s="205"/>
      <c r="I15" s="205"/>
      <c r="J15" s="206"/>
      <c r="K15" s="79"/>
    </row>
    <row r="16" spans="1:11" ht="24.75" customHeight="1">
      <c r="A16" s="248"/>
      <c r="B16" s="248"/>
      <c r="C16" s="207"/>
      <c r="D16" s="208"/>
      <c r="E16" s="208"/>
      <c r="F16" s="208"/>
      <c r="G16" s="208"/>
      <c r="H16" s="208"/>
      <c r="I16" s="208"/>
      <c r="J16" s="209"/>
      <c r="K16" s="79"/>
    </row>
    <row r="17" spans="1:11" ht="14.25">
      <c r="A17" s="248"/>
      <c r="B17" s="248"/>
      <c r="C17" s="210"/>
      <c r="D17" s="210"/>
      <c r="E17" s="210"/>
      <c r="F17" s="210"/>
      <c r="G17" s="210"/>
      <c r="H17" s="210"/>
      <c r="I17" s="210"/>
      <c r="J17" s="210"/>
      <c r="K17" s="210"/>
    </row>
    <row r="18" spans="1:9" ht="22.5" customHeight="1">
      <c r="A18" s="1" t="s">
        <v>4</v>
      </c>
      <c r="C18" s="33"/>
      <c r="D18" s="33"/>
      <c r="E18" s="33"/>
      <c r="F18" s="33"/>
      <c r="G18" s="33"/>
      <c r="H18" s="33"/>
      <c r="I18" s="33"/>
    </row>
    <row r="19" spans="1:9" ht="24.75" customHeight="1" thickBot="1">
      <c r="A19" s="99" t="s">
        <v>0</v>
      </c>
      <c r="B19" s="35"/>
      <c r="C19" s="35"/>
      <c r="D19" s="35"/>
      <c r="E19" s="35"/>
      <c r="F19" s="35"/>
      <c r="G19" s="35"/>
      <c r="H19" s="33"/>
      <c r="I19" s="33"/>
    </row>
    <row r="20" spans="2:11" ht="15" customHeight="1" thickTop="1">
      <c r="B20" s="3" t="s">
        <v>5</v>
      </c>
      <c r="F20" s="57">
        <v>0.005</v>
      </c>
      <c r="G20" s="3" t="s">
        <v>270</v>
      </c>
      <c r="H20" s="2"/>
      <c r="I20" s="2"/>
      <c r="J20" s="2"/>
      <c r="K20" s="2"/>
    </row>
    <row r="21" spans="2:7" ht="15" customHeight="1">
      <c r="B21" s="3" t="s">
        <v>38</v>
      </c>
      <c r="F21" s="57">
        <v>28100</v>
      </c>
      <c r="G21" s="3" t="s">
        <v>6</v>
      </c>
    </row>
    <row r="22" spans="2:7" ht="15" customHeight="1">
      <c r="B22" s="3" t="s">
        <v>108</v>
      </c>
      <c r="F22" s="57">
        <v>100</v>
      </c>
      <c r="G22" s="3" t="s">
        <v>271</v>
      </c>
    </row>
    <row r="23" spans="2:9" ht="15" customHeight="1">
      <c r="B23" s="3" t="s">
        <v>42</v>
      </c>
      <c r="F23" s="164">
        <v>20</v>
      </c>
      <c r="G23" s="166" t="s">
        <v>272</v>
      </c>
      <c r="H23" s="76">
        <f>F23*(0.3048)^2</f>
        <v>1.8580608</v>
      </c>
      <c r="I23" s="77" t="s">
        <v>113</v>
      </c>
    </row>
    <row r="24" spans="2:9" ht="15" customHeight="1">
      <c r="B24" s="3" t="s">
        <v>41</v>
      </c>
      <c r="F24" s="164">
        <v>30</v>
      </c>
      <c r="G24" s="166" t="s">
        <v>40</v>
      </c>
      <c r="H24" s="77">
        <f>F24*0.3048</f>
        <v>9.144</v>
      </c>
      <c r="I24" s="77" t="s">
        <v>1</v>
      </c>
    </row>
    <row r="25" spans="2:9" ht="15" customHeight="1">
      <c r="B25" s="3" t="s">
        <v>77</v>
      </c>
      <c r="F25" s="164">
        <v>10</v>
      </c>
      <c r="G25" s="166" t="s">
        <v>40</v>
      </c>
      <c r="H25" s="77">
        <f>F25*0.3048</f>
        <v>3.048</v>
      </c>
      <c r="I25" s="77" t="s">
        <v>1</v>
      </c>
    </row>
    <row r="26" spans="2:9" ht="15" customHeight="1">
      <c r="B26" s="3" t="s">
        <v>57</v>
      </c>
      <c r="F26" s="165">
        <v>700</v>
      </c>
      <c r="G26" s="3" t="s">
        <v>51</v>
      </c>
      <c r="H26" s="76">
        <f>F26*0.00508</f>
        <v>3.556</v>
      </c>
      <c r="I26" s="77" t="s">
        <v>49</v>
      </c>
    </row>
    <row r="27" spans="2:9" ht="15" customHeight="1">
      <c r="B27" s="3" t="s">
        <v>100</v>
      </c>
      <c r="F27" s="164">
        <v>77</v>
      </c>
      <c r="G27" s="163" t="s">
        <v>101</v>
      </c>
      <c r="H27" s="76">
        <f>(F27-32)/1.8</f>
        <v>25</v>
      </c>
      <c r="I27" s="77" t="s">
        <v>102</v>
      </c>
    </row>
    <row r="28" spans="2:9" ht="15" customHeight="1">
      <c r="B28" s="3"/>
      <c r="F28" s="54"/>
      <c r="G28" s="3"/>
      <c r="H28" s="76">
        <f>H27+273</f>
        <v>298</v>
      </c>
      <c r="I28" s="77" t="s">
        <v>103</v>
      </c>
    </row>
    <row r="29" spans="2:7" ht="15" customHeight="1">
      <c r="B29" s="7" t="s">
        <v>50</v>
      </c>
      <c r="C29" s="24"/>
      <c r="D29" s="24"/>
      <c r="E29" s="24"/>
      <c r="F29" s="73">
        <v>9.81</v>
      </c>
      <c r="G29" s="7" t="s">
        <v>273</v>
      </c>
    </row>
    <row r="30" spans="2:7" ht="15" customHeight="1">
      <c r="B30" s="3" t="s">
        <v>104</v>
      </c>
      <c r="C30" s="61"/>
      <c r="D30" s="24"/>
      <c r="F30" s="75">
        <f>353/H28</f>
        <v>1.1845637583892616</v>
      </c>
      <c r="G30" s="3" t="s">
        <v>274</v>
      </c>
    </row>
    <row r="31" spans="2:7" ht="15" customHeight="1" thickBot="1">
      <c r="B31" s="7"/>
      <c r="C31" s="24"/>
      <c r="D31" s="24"/>
      <c r="E31" s="24"/>
      <c r="F31" s="25"/>
      <c r="G31" s="9"/>
    </row>
    <row r="32" spans="2:7" ht="15" customHeight="1" thickBot="1" thickTop="1">
      <c r="B32" s="3"/>
      <c r="F32" s="60" t="s">
        <v>94</v>
      </c>
      <c r="G32" s="4"/>
    </row>
    <row r="33" spans="2:6" ht="15" customHeight="1" thickBot="1" thickTop="1">
      <c r="B33" s="20" t="s">
        <v>105</v>
      </c>
      <c r="C33" s="20"/>
      <c r="D33" s="20"/>
      <c r="E33" s="20"/>
      <c r="F33" s="35"/>
    </row>
    <row r="34" spans="1:11" ht="24.75" customHeight="1" thickTop="1">
      <c r="A34" s="103" t="s">
        <v>39</v>
      </c>
      <c r="B34" s="2"/>
      <c r="C34" s="2"/>
      <c r="D34" s="2"/>
      <c r="E34" s="2"/>
      <c r="G34" s="2"/>
      <c r="H34" s="2"/>
      <c r="I34" s="2"/>
      <c r="J34" s="2" t="s">
        <v>4</v>
      </c>
      <c r="K34" s="2"/>
    </row>
    <row r="35" spans="2:11" ht="24.75" customHeight="1" thickBot="1">
      <c r="B35" s="243" t="s">
        <v>131</v>
      </c>
      <c r="C35" s="243"/>
      <c r="D35" s="243"/>
      <c r="E35" s="243"/>
      <c r="F35" s="4"/>
      <c r="G35" s="4"/>
      <c r="J35" s="33"/>
      <c r="K35" s="33"/>
    </row>
    <row r="36" spans="2:6" ht="15" customHeight="1">
      <c r="B36" s="249" t="s">
        <v>7</v>
      </c>
      <c r="C36" s="37" t="s">
        <v>8</v>
      </c>
      <c r="D36" s="47" t="s">
        <v>73</v>
      </c>
      <c r="E36" s="44" t="s">
        <v>109</v>
      </c>
      <c r="F36" s="59" t="s">
        <v>75</v>
      </c>
    </row>
    <row r="37" spans="2:6" ht="15" customHeight="1" thickBot="1">
      <c r="B37" s="250"/>
      <c r="C37" s="169" t="s">
        <v>78</v>
      </c>
      <c r="D37" s="170" t="s">
        <v>80</v>
      </c>
      <c r="E37" s="171" t="s">
        <v>86</v>
      </c>
      <c r="F37" s="30"/>
    </row>
    <row r="38" spans="2:6" ht="15" customHeight="1">
      <c r="B38" s="38" t="s">
        <v>9</v>
      </c>
      <c r="C38" s="39">
        <v>0.017</v>
      </c>
      <c r="D38" s="48">
        <v>20000</v>
      </c>
      <c r="E38" s="45">
        <v>100</v>
      </c>
      <c r="F38" s="29" t="s">
        <v>88</v>
      </c>
    </row>
    <row r="39" spans="2:6" ht="15" customHeight="1">
      <c r="B39" s="38" t="s">
        <v>10</v>
      </c>
      <c r="C39" s="39">
        <v>0.015</v>
      </c>
      <c r="D39" s="48">
        <v>26800</v>
      </c>
      <c r="E39" s="46">
        <v>100</v>
      </c>
      <c r="F39" s="43" t="s">
        <v>85</v>
      </c>
    </row>
    <row r="40" spans="2:6" ht="15" customHeight="1">
      <c r="B40" s="38" t="s">
        <v>11</v>
      </c>
      <c r="C40" s="39">
        <v>0.078</v>
      </c>
      <c r="D40" s="48">
        <v>45700</v>
      </c>
      <c r="E40" s="46">
        <v>2.7</v>
      </c>
      <c r="F40" s="31"/>
    </row>
    <row r="41" spans="2:6" ht="15" customHeight="1">
      <c r="B41" s="38" t="s">
        <v>12</v>
      </c>
      <c r="C41" s="39">
        <v>0.085</v>
      </c>
      <c r="D41" s="48">
        <v>40100</v>
      </c>
      <c r="E41" s="46">
        <v>2.7</v>
      </c>
      <c r="F41" s="31"/>
    </row>
    <row r="42" spans="2:6" ht="15" customHeight="1">
      <c r="B42" s="38" t="s">
        <v>13</v>
      </c>
      <c r="C42" s="39">
        <v>0.074</v>
      </c>
      <c r="D42" s="48">
        <v>44700</v>
      </c>
      <c r="E42" s="46">
        <v>1.9</v>
      </c>
      <c r="F42" s="31"/>
    </row>
    <row r="43" spans="2:6" ht="15" customHeight="1">
      <c r="B43" s="38" t="s">
        <v>14</v>
      </c>
      <c r="C43" s="39">
        <v>0.101</v>
      </c>
      <c r="D43" s="48">
        <v>44600</v>
      </c>
      <c r="E43" s="46">
        <v>1.1</v>
      </c>
      <c r="F43" s="31"/>
    </row>
    <row r="44" spans="2:6" ht="15" customHeight="1">
      <c r="B44" s="38" t="s">
        <v>15</v>
      </c>
      <c r="C44" s="39">
        <v>0.09</v>
      </c>
      <c r="D44" s="48">
        <v>40800</v>
      </c>
      <c r="E44" s="46">
        <v>1.4</v>
      </c>
      <c r="F44" s="31"/>
    </row>
    <row r="45" spans="2:6" ht="15" customHeight="1">
      <c r="B45" s="38" t="s">
        <v>16</v>
      </c>
      <c r="C45" s="39">
        <v>0.041</v>
      </c>
      <c r="D45" s="48">
        <v>25800</v>
      </c>
      <c r="E45" s="46">
        <v>1.9</v>
      </c>
      <c r="F45" s="31"/>
    </row>
    <row r="46" spans="2:6" ht="15" customHeight="1">
      <c r="B46" s="38" t="s">
        <v>17</v>
      </c>
      <c r="C46" s="39">
        <v>0.018</v>
      </c>
      <c r="D46" s="48">
        <v>26200</v>
      </c>
      <c r="E46" s="46">
        <v>5.4</v>
      </c>
      <c r="F46" s="31"/>
    </row>
    <row r="47" spans="2:6" ht="15" customHeight="1">
      <c r="B47" s="38" t="s">
        <v>18</v>
      </c>
      <c r="C47" s="39">
        <v>0.085</v>
      </c>
      <c r="D47" s="48">
        <v>34200</v>
      </c>
      <c r="E47" s="46">
        <v>0.7</v>
      </c>
      <c r="F47" s="31"/>
    </row>
    <row r="48" spans="2:6" ht="15" customHeight="1">
      <c r="B48" s="38" t="s">
        <v>19</v>
      </c>
      <c r="C48" s="39">
        <v>0.048</v>
      </c>
      <c r="D48" s="48">
        <v>44700</v>
      </c>
      <c r="E48" s="46">
        <v>3.6</v>
      </c>
      <c r="F48" s="31"/>
    </row>
    <row r="49" spans="2:6" ht="15" customHeight="1">
      <c r="B49" s="38" t="s">
        <v>20</v>
      </c>
      <c r="C49" s="39">
        <v>0.055</v>
      </c>
      <c r="D49" s="48">
        <v>43700</v>
      </c>
      <c r="E49" s="46">
        <v>2.1</v>
      </c>
      <c r="F49" s="31"/>
    </row>
    <row r="50" spans="2:6" ht="15" customHeight="1">
      <c r="B50" s="38" t="s">
        <v>21</v>
      </c>
      <c r="C50" s="39">
        <v>0.039</v>
      </c>
      <c r="D50" s="48">
        <v>43200</v>
      </c>
      <c r="E50" s="46">
        <v>3.5</v>
      </c>
      <c r="F50" s="31"/>
    </row>
    <row r="51" spans="2:6" ht="15" customHeight="1">
      <c r="B51" s="38" t="s">
        <v>34</v>
      </c>
      <c r="C51" s="39">
        <v>0.045</v>
      </c>
      <c r="D51" s="48">
        <v>44400</v>
      </c>
      <c r="E51" s="46">
        <v>2.1</v>
      </c>
      <c r="F51" s="31"/>
    </row>
    <row r="52" spans="2:6" ht="15" customHeight="1">
      <c r="B52" s="38" t="s">
        <v>22</v>
      </c>
      <c r="C52" s="39">
        <v>0.051</v>
      </c>
      <c r="D52" s="48">
        <v>43500</v>
      </c>
      <c r="E52" s="46">
        <v>3.6</v>
      </c>
      <c r="F52" s="31"/>
    </row>
    <row r="53" spans="2:6" ht="15" customHeight="1">
      <c r="B53" s="38" t="s">
        <v>23</v>
      </c>
      <c r="C53" s="39">
        <v>0.054</v>
      </c>
      <c r="D53" s="48">
        <v>43000</v>
      </c>
      <c r="E53" s="46">
        <v>1.6</v>
      </c>
      <c r="F53" s="31"/>
    </row>
    <row r="54" spans="2:6" ht="15" customHeight="1">
      <c r="B54" s="38" t="s">
        <v>24</v>
      </c>
      <c r="C54" s="39">
        <v>0.039</v>
      </c>
      <c r="D54" s="48">
        <v>46000</v>
      </c>
      <c r="E54" s="46">
        <v>0.7</v>
      </c>
      <c r="F54" s="31"/>
    </row>
    <row r="55" spans="2:6" ht="15" customHeight="1">
      <c r="B55" s="38" t="s">
        <v>87</v>
      </c>
      <c r="C55" s="39">
        <v>0.005</v>
      </c>
      <c r="D55" s="48">
        <v>28100</v>
      </c>
      <c r="E55" s="46">
        <v>100</v>
      </c>
      <c r="F55" s="31"/>
    </row>
    <row r="56" spans="2:6" ht="15" customHeight="1">
      <c r="B56" s="38" t="s">
        <v>25</v>
      </c>
      <c r="C56" s="39">
        <v>0.035</v>
      </c>
      <c r="D56" s="48">
        <v>39700</v>
      </c>
      <c r="E56" s="46">
        <v>1.7</v>
      </c>
      <c r="F56" s="31"/>
    </row>
    <row r="57" spans="2:6" ht="15" customHeight="1">
      <c r="B57" s="38" t="s">
        <v>26</v>
      </c>
      <c r="C57" s="39">
        <v>0.0335</v>
      </c>
      <c r="D57" s="48">
        <v>42600</v>
      </c>
      <c r="E57" s="46">
        <v>2.8</v>
      </c>
      <c r="F57" s="31"/>
    </row>
    <row r="58" spans="2:6" ht="15" customHeight="1">
      <c r="B58" s="38" t="s">
        <v>35</v>
      </c>
      <c r="C58" s="39">
        <v>0.039</v>
      </c>
      <c r="D58" s="48">
        <v>46000</v>
      </c>
      <c r="E58" s="46">
        <v>0.7</v>
      </c>
      <c r="F58" s="31"/>
    </row>
    <row r="59" spans="2:6" ht="15" customHeight="1">
      <c r="B59" s="38" t="s">
        <v>43</v>
      </c>
      <c r="C59" s="39">
        <v>0.01082</v>
      </c>
      <c r="D59" s="48">
        <v>10900</v>
      </c>
      <c r="E59" s="46">
        <v>100</v>
      </c>
      <c r="F59" s="31"/>
    </row>
    <row r="60" spans="2:6" ht="15" customHeight="1" thickBot="1">
      <c r="B60" s="40" t="s">
        <v>98</v>
      </c>
      <c r="C60" s="41" t="s">
        <v>99</v>
      </c>
      <c r="D60" s="49" t="s">
        <v>99</v>
      </c>
      <c r="E60" s="50" t="s">
        <v>99</v>
      </c>
      <c r="F60" s="31"/>
    </row>
    <row r="61" spans="2:5" ht="15" customHeight="1" thickBot="1">
      <c r="B61" s="5" t="s">
        <v>91</v>
      </c>
      <c r="C61" s="5"/>
      <c r="D61" s="5"/>
      <c r="E61" s="5"/>
    </row>
    <row r="62" spans="1:11" s="102" customFormat="1" ht="24.75" customHeight="1" thickTop="1">
      <c r="A62" s="111" t="s">
        <v>58</v>
      </c>
      <c r="B62" s="104"/>
      <c r="C62" s="104"/>
      <c r="D62" s="104"/>
      <c r="E62" s="104"/>
      <c r="F62" s="104"/>
      <c r="G62" s="104"/>
      <c r="H62" s="104"/>
      <c r="I62" s="104"/>
      <c r="J62" s="104"/>
      <c r="K62" s="104"/>
    </row>
    <row r="63" spans="2:5" ht="15" customHeight="1">
      <c r="B63" s="55" t="s">
        <v>92</v>
      </c>
      <c r="C63" s="5"/>
      <c r="D63" s="5"/>
      <c r="E63" s="5"/>
    </row>
    <row r="64" ht="15" customHeight="1"/>
    <row r="65" ht="15" customHeight="1">
      <c r="B65" s="34" t="s">
        <v>68</v>
      </c>
    </row>
    <row r="66" ht="15" customHeight="1"/>
    <row r="67" s="115" customFormat="1" ht="24.75" customHeight="1">
      <c r="B67" s="116" t="s">
        <v>134</v>
      </c>
    </row>
    <row r="68" ht="15" customHeight="1"/>
    <row r="69" ht="15" customHeight="1">
      <c r="B69" s="113" t="s">
        <v>3</v>
      </c>
    </row>
    <row r="70" spans="2:3" ht="15" customHeight="1">
      <c r="B70" s="112" t="s">
        <v>31</v>
      </c>
      <c r="C70" s="7" t="s">
        <v>143</v>
      </c>
    </row>
    <row r="71" spans="2:3" ht="15" customHeight="1">
      <c r="B71" s="112" t="s">
        <v>132</v>
      </c>
      <c r="C71" s="7" t="s">
        <v>144</v>
      </c>
    </row>
    <row r="72" spans="2:3" ht="15" customHeight="1">
      <c r="B72" s="113" t="s">
        <v>224</v>
      </c>
      <c r="C72" s="7" t="s">
        <v>145</v>
      </c>
    </row>
    <row r="73" spans="2:3" ht="15" customHeight="1">
      <c r="B73" s="7"/>
      <c r="C73" s="7"/>
    </row>
    <row r="74" s="106" customFormat="1" ht="24.75" customHeight="1">
      <c r="B74" s="105" t="s">
        <v>36</v>
      </c>
    </row>
    <row r="75" ht="15" customHeight="1">
      <c r="C75" s="7"/>
    </row>
    <row r="76" spans="3:4" s="119" customFormat="1" ht="24.75" customHeight="1">
      <c r="C76" s="105" t="s">
        <v>135</v>
      </c>
      <c r="D76" s="120"/>
    </row>
    <row r="77" spans="3:4" s="119" customFormat="1" ht="24.75" customHeight="1">
      <c r="C77" s="105" t="s">
        <v>136</v>
      </c>
      <c r="D77" s="105"/>
    </row>
    <row r="78" ht="15" customHeight="1"/>
    <row r="79" ht="15" customHeight="1">
      <c r="C79" s="113" t="s">
        <v>3</v>
      </c>
    </row>
    <row r="80" spans="3:4" ht="15" customHeight="1">
      <c r="C80" s="112" t="s">
        <v>139</v>
      </c>
      <c r="D80" s="131" t="s">
        <v>137</v>
      </c>
    </row>
    <row r="81" spans="3:4" ht="15" customHeight="1">
      <c r="C81" s="112" t="s">
        <v>37</v>
      </c>
      <c r="D81" s="131" t="s">
        <v>225</v>
      </c>
    </row>
    <row r="82" spans="3:4" ht="15" customHeight="1">
      <c r="C82" s="112"/>
      <c r="D82" s="7"/>
    </row>
    <row r="83" spans="2:5" s="119" customFormat="1" ht="24.75" customHeight="1">
      <c r="B83" s="105" t="s">
        <v>4</v>
      </c>
      <c r="C83" s="105" t="s">
        <v>37</v>
      </c>
      <c r="D83" s="123">
        <f>((4*H23)/3.141592654)^(1/2)</f>
        <v>1.5381015853230724</v>
      </c>
      <c r="E83" s="105" t="s">
        <v>1</v>
      </c>
    </row>
    <row r="84" ht="15" customHeight="1"/>
    <row r="85" s="106" customFormat="1" ht="24.75" customHeight="1">
      <c r="B85" s="105" t="s">
        <v>48</v>
      </c>
    </row>
    <row r="86" ht="15" customHeight="1"/>
    <row r="87" spans="2:5" ht="24.75" customHeight="1">
      <c r="B87" s="7"/>
      <c r="C87" s="105" t="s">
        <v>44</v>
      </c>
      <c r="D87" s="105" t="s">
        <v>45</v>
      </c>
      <c r="E87" s="119"/>
    </row>
    <row r="88" spans="2:5" ht="15" customHeight="1">
      <c r="B88" s="7"/>
      <c r="C88" s="105"/>
      <c r="D88" s="119"/>
      <c r="E88" s="119"/>
    </row>
    <row r="89" spans="2:5" ht="24.75" customHeight="1">
      <c r="B89" s="7"/>
      <c r="C89" s="105" t="s">
        <v>44</v>
      </c>
      <c r="D89" s="123">
        <f>D83/2</f>
        <v>0.7690507926615362</v>
      </c>
      <c r="E89" s="105" t="s">
        <v>1</v>
      </c>
    </row>
    <row r="90" spans="3:5" ht="15" customHeight="1">
      <c r="C90" s="119"/>
      <c r="D90" s="119"/>
      <c r="E90" s="119"/>
    </row>
    <row r="91" s="106" customFormat="1" ht="24.75" customHeight="1">
      <c r="B91" s="105" t="s">
        <v>69</v>
      </c>
    </row>
    <row r="92" spans="1:11" s="14" customFormat="1" ht="15" customHeight="1">
      <c r="A92"/>
      <c r="C92"/>
      <c r="D92"/>
      <c r="E92"/>
      <c r="F92"/>
      <c r="G92"/>
      <c r="H92"/>
      <c r="I92"/>
      <c r="J92"/>
      <c r="K92"/>
    </row>
    <row r="93" s="119" customFormat="1" ht="24.75" customHeight="1">
      <c r="C93" s="105" t="s">
        <v>146</v>
      </c>
    </row>
    <row r="94" spans="1:11" s="14" customFormat="1" ht="15" customHeight="1">
      <c r="A94"/>
      <c r="F94"/>
      <c r="G94"/>
      <c r="H94"/>
      <c r="I94"/>
      <c r="J94"/>
      <c r="K94"/>
    </row>
    <row r="95" spans="1:11" s="14" customFormat="1" ht="15" customHeight="1">
      <c r="A95"/>
      <c r="C95" s="113" t="s">
        <v>3</v>
      </c>
      <c r="F95"/>
      <c r="G95"/>
      <c r="H95"/>
      <c r="I95"/>
      <c r="J95"/>
      <c r="K95"/>
    </row>
    <row r="96" spans="1:11" s="14" customFormat="1" ht="15" customHeight="1">
      <c r="A96"/>
      <c r="C96" s="112" t="s">
        <v>132</v>
      </c>
      <c r="D96" s="7" t="s">
        <v>144</v>
      </c>
      <c r="F96"/>
      <c r="G96"/>
      <c r="H96"/>
      <c r="I96"/>
      <c r="J96"/>
      <c r="K96"/>
    </row>
    <row r="97" spans="1:11" s="14" customFormat="1" ht="15" customHeight="1">
      <c r="A97"/>
      <c r="C97" s="112" t="s">
        <v>37</v>
      </c>
      <c r="D97" s="7" t="s">
        <v>149</v>
      </c>
      <c r="F97"/>
      <c r="G97"/>
      <c r="H97"/>
      <c r="I97"/>
      <c r="J97"/>
      <c r="K97"/>
    </row>
    <row r="98" spans="1:11" s="14" customFormat="1" ht="15" customHeight="1">
      <c r="A98"/>
      <c r="C98" s="7"/>
      <c r="D98" s="7"/>
      <c r="F98"/>
      <c r="G98"/>
      <c r="H98"/>
      <c r="I98"/>
      <c r="J98"/>
      <c r="K98"/>
    </row>
    <row r="99" spans="3:5" s="119" customFormat="1" ht="24.75" customHeight="1">
      <c r="C99" s="105" t="s">
        <v>33</v>
      </c>
      <c r="D99" s="121">
        <f>58*(10^(-0.00823*D83))</f>
        <v>56.33384798499718</v>
      </c>
      <c r="E99" s="105" t="s">
        <v>226</v>
      </c>
    </row>
    <row r="100" spans="1:11" s="14" customFormat="1" ht="15" customHeight="1" thickBot="1">
      <c r="A100"/>
      <c r="F100"/>
      <c r="G100"/>
      <c r="H100"/>
      <c r="I100" s="7" t="s">
        <v>4</v>
      </c>
      <c r="J100"/>
      <c r="K100"/>
    </row>
    <row r="101" spans="1:11" s="106" customFormat="1" ht="24.75" customHeight="1" thickTop="1">
      <c r="A101" s="110"/>
      <c r="B101" s="109" t="s">
        <v>59</v>
      </c>
      <c r="C101" s="110"/>
      <c r="D101" s="110"/>
      <c r="E101" s="110"/>
      <c r="F101" s="110"/>
      <c r="G101" s="110"/>
      <c r="H101" s="110"/>
      <c r="I101" s="110"/>
      <c r="J101" s="110"/>
      <c r="K101" s="110"/>
    </row>
    <row r="102" s="14" customFormat="1" ht="15" customHeight="1"/>
    <row r="103" spans="3:12" s="90" customFormat="1" ht="30" customHeight="1">
      <c r="C103" s="149" t="s">
        <v>227</v>
      </c>
      <c r="D103" s="244" t="s">
        <v>268</v>
      </c>
      <c r="E103" s="244"/>
      <c r="F103" s="244"/>
      <c r="G103" s="244"/>
      <c r="H103" s="244"/>
      <c r="I103" s="244"/>
      <c r="J103" s="244"/>
      <c r="K103" s="244"/>
      <c r="L103" s="151"/>
    </row>
    <row r="104" spans="3:12" s="90" customFormat="1" ht="12.75" customHeight="1">
      <c r="C104" s="149"/>
      <c r="D104" s="150"/>
      <c r="E104" s="151"/>
      <c r="F104" s="151"/>
      <c r="G104" s="151"/>
      <c r="H104" s="151"/>
      <c r="I104" s="151"/>
      <c r="J104" s="151"/>
      <c r="K104" s="151"/>
      <c r="L104" s="151"/>
    </row>
    <row r="105" spans="3:12" s="93" customFormat="1" ht="30" customHeight="1">
      <c r="C105" s="152" t="s">
        <v>228</v>
      </c>
      <c r="D105" s="247" t="s">
        <v>269</v>
      </c>
      <c r="E105" s="247"/>
      <c r="F105" s="247"/>
      <c r="G105" s="247"/>
      <c r="H105" s="247"/>
      <c r="I105" s="247"/>
      <c r="J105" s="247"/>
      <c r="K105" s="247"/>
      <c r="L105" s="154"/>
    </row>
    <row r="106" spans="3:12" s="93" customFormat="1" ht="12.75" customHeight="1">
      <c r="C106" s="152"/>
      <c r="D106" s="153"/>
      <c r="E106" s="154"/>
      <c r="F106" s="154"/>
      <c r="G106" s="154"/>
      <c r="H106" s="154"/>
      <c r="I106" s="154"/>
      <c r="J106" s="154"/>
      <c r="K106" s="154"/>
      <c r="L106" s="154"/>
    </row>
    <row r="107" spans="3:12" s="14" customFormat="1" ht="15" customHeight="1">
      <c r="C107" s="8" t="s">
        <v>229</v>
      </c>
      <c r="D107" s="8" t="s">
        <v>230</v>
      </c>
      <c r="E107" s="8"/>
      <c r="F107" s="8"/>
      <c r="G107" s="8"/>
      <c r="H107" s="8"/>
      <c r="I107" s="8"/>
      <c r="J107" s="8"/>
      <c r="K107" s="129"/>
      <c r="L107" s="129"/>
    </row>
    <row r="108" spans="3:12" s="14" customFormat="1" ht="15" customHeight="1">
      <c r="C108" s="8" t="s">
        <v>231</v>
      </c>
      <c r="D108" s="8" t="s">
        <v>232</v>
      </c>
      <c r="E108" s="8"/>
      <c r="F108" s="8"/>
      <c r="G108" s="8"/>
      <c r="H108" s="8"/>
      <c r="I108" s="8"/>
      <c r="J108" s="8"/>
      <c r="K108" s="129"/>
      <c r="L108" s="129"/>
    </row>
    <row r="109" spans="3:12" s="14" customFormat="1" ht="15" customHeight="1">
      <c r="C109" s="8" t="s">
        <v>233</v>
      </c>
      <c r="D109" s="8" t="s">
        <v>234</v>
      </c>
      <c r="E109" s="8"/>
      <c r="F109" s="8"/>
      <c r="G109" s="8"/>
      <c r="H109" s="8"/>
      <c r="I109" s="8"/>
      <c r="J109" s="8"/>
      <c r="K109" s="129"/>
      <c r="L109" s="129"/>
    </row>
    <row r="110" spans="1:12" ht="15" customHeight="1">
      <c r="A110" s="14"/>
      <c r="C110" s="8" t="s">
        <v>235</v>
      </c>
      <c r="D110" s="8" t="s">
        <v>236</v>
      </c>
      <c r="E110" s="8"/>
      <c r="F110" s="8"/>
      <c r="G110" s="8"/>
      <c r="H110" s="8"/>
      <c r="I110" s="8"/>
      <c r="J110" s="8"/>
      <c r="K110" s="129"/>
      <c r="L110" s="129"/>
    </row>
    <row r="111" spans="1:12" ht="15" customHeight="1">
      <c r="A111" s="14"/>
      <c r="C111" s="8" t="s">
        <v>62</v>
      </c>
      <c r="D111" s="8" t="s">
        <v>237</v>
      </c>
      <c r="E111" s="8"/>
      <c r="F111" s="8"/>
      <c r="G111" s="8"/>
      <c r="H111" s="8"/>
      <c r="I111" s="8"/>
      <c r="J111" s="8"/>
      <c r="K111" s="129"/>
      <c r="L111" s="129"/>
    </row>
    <row r="112" spans="1:12" ht="15" customHeight="1">
      <c r="A112" s="14"/>
      <c r="C112" s="8" t="s">
        <v>238</v>
      </c>
      <c r="D112" s="8" t="s">
        <v>239</v>
      </c>
      <c r="E112" s="8"/>
      <c r="F112" s="8"/>
      <c r="G112" s="8"/>
      <c r="H112" s="8"/>
      <c r="I112" s="8"/>
      <c r="J112" s="8"/>
      <c r="K112" s="129"/>
      <c r="L112" s="129"/>
    </row>
    <row r="113" spans="1:12" ht="15" customHeight="1">
      <c r="A113" s="14"/>
      <c r="C113" s="8" t="s">
        <v>240</v>
      </c>
      <c r="D113" s="8" t="s">
        <v>241</v>
      </c>
      <c r="E113" s="8"/>
      <c r="F113" s="8"/>
      <c r="G113" s="8"/>
      <c r="H113" s="8"/>
      <c r="I113" s="8"/>
      <c r="J113" s="8"/>
      <c r="K113" s="129"/>
      <c r="L113" s="129"/>
    </row>
    <row r="114" spans="1:12" ht="15" customHeight="1">
      <c r="A114" s="14"/>
      <c r="C114" s="8" t="s">
        <v>63</v>
      </c>
      <c r="D114" s="8" t="s">
        <v>64</v>
      </c>
      <c r="E114" s="8"/>
      <c r="F114" s="8"/>
      <c r="G114" s="8"/>
      <c r="H114" s="8"/>
      <c r="I114" s="8"/>
      <c r="J114" s="8"/>
      <c r="K114" s="129"/>
      <c r="L114" s="129"/>
    </row>
    <row r="115" spans="1:12" ht="15" customHeight="1">
      <c r="A115" s="14"/>
      <c r="C115" s="8" t="s">
        <v>242</v>
      </c>
      <c r="D115" s="129"/>
      <c r="E115" s="8"/>
      <c r="F115" s="8"/>
      <c r="G115" s="8"/>
      <c r="H115" s="8"/>
      <c r="I115" s="8"/>
      <c r="J115" s="8"/>
      <c r="K115" s="129"/>
      <c r="L115" s="129"/>
    </row>
    <row r="116" spans="1:11" ht="15" customHeight="1">
      <c r="A116" s="14"/>
      <c r="B116" s="8"/>
      <c r="C116" s="129"/>
      <c r="D116" s="8"/>
      <c r="E116" s="8"/>
      <c r="F116" s="8"/>
      <c r="G116" s="8"/>
      <c r="H116" s="8"/>
      <c r="I116" s="8"/>
      <c r="J116" s="129"/>
      <c r="K116" s="129"/>
    </row>
    <row r="117" spans="1:11" ht="15" customHeight="1">
      <c r="A117" s="14"/>
      <c r="B117" s="8"/>
      <c r="C117" s="113" t="s">
        <v>3</v>
      </c>
      <c r="F117" s="9"/>
      <c r="G117" s="9"/>
      <c r="H117" s="8"/>
      <c r="I117" s="8"/>
      <c r="J117" s="129"/>
      <c r="K117" s="129"/>
    </row>
    <row r="118" spans="1:11" ht="15" customHeight="1">
      <c r="A118" s="14"/>
      <c r="B118" s="8"/>
      <c r="C118" s="112" t="s">
        <v>161</v>
      </c>
      <c r="D118" s="7" t="s">
        <v>243</v>
      </c>
      <c r="E118" s="9"/>
      <c r="F118" s="7"/>
      <c r="G118" s="7"/>
      <c r="H118" s="8"/>
      <c r="I118" s="8"/>
      <c r="J118" s="129"/>
      <c r="K118" s="129"/>
    </row>
    <row r="119" spans="1:11" ht="15" customHeight="1">
      <c r="A119" s="14"/>
      <c r="B119" s="8"/>
      <c r="C119" s="112" t="s">
        <v>159</v>
      </c>
      <c r="D119" s="7" t="s">
        <v>168</v>
      </c>
      <c r="E119" s="7"/>
      <c r="F119" s="7"/>
      <c r="G119" s="7"/>
      <c r="H119" s="8"/>
      <c r="I119" s="8"/>
      <c r="J119" s="129"/>
      <c r="K119" s="129"/>
    </row>
    <row r="120" spans="3:9" ht="15" customHeight="1">
      <c r="C120" s="112" t="s">
        <v>163</v>
      </c>
      <c r="D120" s="7" t="s">
        <v>169</v>
      </c>
      <c r="E120" s="7"/>
      <c r="F120" s="7"/>
      <c r="G120" s="7"/>
      <c r="H120" s="9"/>
      <c r="I120" s="9"/>
    </row>
    <row r="121" spans="3:9" ht="15" customHeight="1">
      <c r="C121" s="112" t="s">
        <v>140</v>
      </c>
      <c r="D121" s="7" t="s">
        <v>147</v>
      </c>
      <c r="E121" s="7"/>
      <c r="F121" s="7"/>
      <c r="G121" s="7"/>
      <c r="H121" s="9"/>
      <c r="I121" s="9"/>
    </row>
    <row r="122" spans="3:9" ht="15" customHeight="1">
      <c r="C122" s="112" t="s">
        <v>164</v>
      </c>
      <c r="D122" s="7" t="s">
        <v>170</v>
      </c>
      <c r="E122" s="7"/>
      <c r="G122" s="7"/>
      <c r="H122" s="9"/>
      <c r="I122" s="9"/>
    </row>
    <row r="123" spans="7:9" ht="15" customHeight="1">
      <c r="G123" s="7"/>
      <c r="H123" s="9"/>
      <c r="I123" s="9"/>
    </row>
    <row r="124" spans="2:9" s="106" customFormat="1" ht="24.75" customHeight="1">
      <c r="B124" s="105" t="s">
        <v>30</v>
      </c>
      <c r="G124" s="118"/>
      <c r="H124" s="118"/>
      <c r="I124" s="118"/>
    </row>
    <row r="125" spans="3:9" ht="15" customHeight="1">
      <c r="C125" s="6"/>
      <c r="D125" s="7"/>
      <c r="E125" s="7"/>
      <c r="F125" s="7"/>
      <c r="G125" s="7"/>
      <c r="H125" s="9"/>
      <c r="I125" s="9"/>
    </row>
    <row r="126" spans="3:9" s="119" customFormat="1" ht="24.75" customHeight="1">
      <c r="C126" s="105" t="s">
        <v>244</v>
      </c>
      <c r="I126" s="105"/>
    </row>
    <row r="127" spans="5:9" ht="15" customHeight="1">
      <c r="E127" s="7"/>
      <c r="F127" s="7"/>
      <c r="G127" s="7"/>
      <c r="H127" s="9"/>
      <c r="I127" s="9"/>
    </row>
    <row r="128" spans="3:9" ht="15" customHeight="1">
      <c r="C128" s="113" t="s">
        <v>3</v>
      </c>
      <c r="E128" s="9"/>
      <c r="F128" s="9"/>
      <c r="G128" s="9"/>
      <c r="H128" s="9"/>
      <c r="I128" s="9"/>
    </row>
    <row r="129" spans="3:9" ht="15" customHeight="1">
      <c r="C129" s="112" t="s">
        <v>172</v>
      </c>
      <c r="D129" s="7" t="s">
        <v>168</v>
      </c>
      <c r="E129" s="7"/>
      <c r="F129" s="9"/>
      <c r="G129" s="9"/>
      <c r="H129" s="9"/>
      <c r="I129" s="9"/>
    </row>
    <row r="130" spans="3:9" ht="15" customHeight="1">
      <c r="C130" s="112" t="s">
        <v>245</v>
      </c>
      <c r="D130" s="7" t="s">
        <v>247</v>
      </c>
      <c r="G130" s="9"/>
      <c r="H130" s="9"/>
      <c r="I130" s="9"/>
    </row>
    <row r="131" spans="3:9" ht="15" customHeight="1">
      <c r="C131" s="112" t="s">
        <v>246</v>
      </c>
      <c r="D131" s="7" t="s">
        <v>147</v>
      </c>
      <c r="G131" s="9"/>
      <c r="H131" s="9"/>
      <c r="I131" s="9"/>
    </row>
    <row r="132" spans="7:9" ht="15" customHeight="1">
      <c r="G132" s="9"/>
      <c r="H132" s="9"/>
      <c r="I132" s="9"/>
    </row>
    <row r="133" spans="3:9" s="119" customFormat="1" ht="24.75" customHeight="1">
      <c r="C133" s="134" t="s">
        <v>172</v>
      </c>
      <c r="D133" s="122">
        <f>H24+D89</f>
        <v>9.913050792661537</v>
      </c>
      <c r="E133" s="105" t="s">
        <v>1</v>
      </c>
      <c r="G133" s="105"/>
      <c r="H133" s="105"/>
      <c r="I133" s="105"/>
    </row>
    <row r="134" spans="1:11" ht="15" customHeight="1">
      <c r="A134" s="33"/>
      <c r="B134" s="33"/>
      <c r="F134" s="117"/>
      <c r="G134" s="117"/>
      <c r="H134" s="117"/>
      <c r="I134" s="117"/>
      <c r="J134" s="33"/>
      <c r="K134" s="33"/>
    </row>
    <row r="135" s="106" customFormat="1" ht="24.75" customHeight="1">
      <c r="B135" s="105" t="s">
        <v>27</v>
      </c>
    </row>
    <row r="136" ht="15" customHeight="1"/>
    <row r="137" spans="3:4" s="119" customFormat="1" ht="24.75" customHeight="1">
      <c r="C137" s="105" t="s">
        <v>185</v>
      </c>
      <c r="D137" s="105"/>
    </row>
    <row r="138" ht="15" customHeight="1"/>
    <row r="139" ht="15" customHeight="1">
      <c r="C139" s="7" t="s">
        <v>3</v>
      </c>
    </row>
    <row r="140" spans="3:4" ht="15" customHeight="1">
      <c r="C140" s="112" t="s">
        <v>173</v>
      </c>
      <c r="D140" s="7" t="s">
        <v>179</v>
      </c>
    </row>
    <row r="141" spans="3:4" ht="15" customHeight="1">
      <c r="C141" s="112" t="s">
        <v>174</v>
      </c>
      <c r="D141" s="7" t="s">
        <v>180</v>
      </c>
    </row>
    <row r="142" spans="3:4" ht="15" customHeight="1">
      <c r="C142" s="112" t="s">
        <v>175</v>
      </c>
      <c r="D142" s="7" t="s">
        <v>181</v>
      </c>
    </row>
    <row r="143" spans="3:4" ht="15" customHeight="1">
      <c r="C143" s="112" t="s">
        <v>138</v>
      </c>
      <c r="D143" s="7" t="s">
        <v>182</v>
      </c>
    </row>
    <row r="144" spans="2:4" ht="15" customHeight="1">
      <c r="B144" s="7"/>
      <c r="C144" s="112" t="s">
        <v>176</v>
      </c>
      <c r="D144" s="7" t="s">
        <v>183</v>
      </c>
    </row>
    <row r="145" spans="2:4" ht="15" customHeight="1">
      <c r="B145" s="7"/>
      <c r="C145" s="112" t="s">
        <v>37</v>
      </c>
      <c r="D145" s="7" t="s">
        <v>184</v>
      </c>
    </row>
    <row r="146" ht="15" customHeight="1">
      <c r="B146" s="7"/>
    </row>
    <row r="147" spans="2:5" s="106" customFormat="1" ht="24.75" customHeight="1">
      <c r="B147" s="118"/>
      <c r="C147" s="105" t="s">
        <v>28</v>
      </c>
      <c r="D147" s="135">
        <f>(F20)*(F21)*(H23)*(1-EXP(-(F22)*(D83)))</f>
        <v>261.0575424</v>
      </c>
      <c r="E147" s="105" t="s">
        <v>2</v>
      </c>
    </row>
    <row r="148" spans="2:4" ht="15" customHeight="1" thickBot="1">
      <c r="B148" s="7"/>
      <c r="C148" s="11"/>
      <c r="D148" s="7"/>
    </row>
    <row r="149" spans="1:11" s="106" customFormat="1" ht="24.75" customHeight="1" thickTop="1">
      <c r="A149" s="110"/>
      <c r="B149" s="109" t="s">
        <v>29</v>
      </c>
      <c r="C149" s="148"/>
      <c r="D149" s="110"/>
      <c r="E149" s="110"/>
      <c r="F149" s="110"/>
      <c r="G149" s="110"/>
      <c r="H149" s="110"/>
      <c r="I149" s="110"/>
      <c r="J149" s="110"/>
      <c r="K149" s="110"/>
    </row>
    <row r="150" spans="7:9" ht="15" customHeight="1">
      <c r="G150" s="12" t="s">
        <v>4</v>
      </c>
      <c r="I150" t="s">
        <v>4</v>
      </c>
    </row>
    <row r="151" spans="3:5" s="119" customFormat="1" ht="24.75" customHeight="1">
      <c r="C151" s="105" t="s">
        <v>248</v>
      </c>
      <c r="D151" s="105"/>
      <c r="E151" s="105"/>
    </row>
    <row r="152" spans="5:7" ht="15" customHeight="1">
      <c r="E152" s="7"/>
      <c r="G152" s="12"/>
    </row>
    <row r="153" spans="3:7" ht="15" customHeight="1">
      <c r="C153" s="113" t="s">
        <v>3</v>
      </c>
      <c r="G153" s="12"/>
    </row>
    <row r="154" spans="3:7" ht="15" customHeight="1">
      <c r="C154" s="112" t="s">
        <v>192</v>
      </c>
      <c r="D154" s="7" t="s">
        <v>250</v>
      </c>
      <c r="G154" s="12"/>
    </row>
    <row r="155" spans="3:7" ht="15" customHeight="1">
      <c r="C155" s="112" t="s">
        <v>174</v>
      </c>
      <c r="D155" s="7" t="s">
        <v>251</v>
      </c>
      <c r="E155" s="7"/>
      <c r="G155" s="12"/>
    </row>
    <row r="156" spans="3:7" ht="15" customHeight="1">
      <c r="C156" s="112" t="s">
        <v>37</v>
      </c>
      <c r="D156" s="7" t="s">
        <v>148</v>
      </c>
      <c r="E156" s="7"/>
      <c r="G156" s="12"/>
    </row>
    <row r="157" spans="2:7" ht="15" customHeight="1">
      <c r="B157" s="7"/>
      <c r="C157" s="112" t="s">
        <v>249</v>
      </c>
      <c r="D157" s="7" t="s">
        <v>252</v>
      </c>
      <c r="E157" s="7"/>
      <c r="G157" s="12"/>
    </row>
    <row r="158" spans="2:7" ht="15" customHeight="1">
      <c r="B158" s="7"/>
      <c r="C158" s="112" t="s">
        <v>190</v>
      </c>
      <c r="D158" s="7" t="s">
        <v>253</v>
      </c>
      <c r="E158" s="7"/>
      <c r="G158" s="12"/>
    </row>
    <row r="159" spans="2:7" ht="15" customHeight="1">
      <c r="B159" s="7"/>
      <c r="C159" s="112" t="s">
        <v>191</v>
      </c>
      <c r="D159" s="7" t="s">
        <v>254</v>
      </c>
      <c r="E159" s="7"/>
      <c r="G159" s="12"/>
    </row>
    <row r="160" spans="2:7" ht="15" customHeight="1">
      <c r="B160" s="7"/>
      <c r="C160" s="7"/>
      <c r="D160" s="7"/>
      <c r="E160" s="7"/>
      <c r="G160" s="12"/>
    </row>
    <row r="161" spans="2:5" s="119" customFormat="1" ht="24.75" customHeight="1">
      <c r="B161" s="105"/>
      <c r="C161" s="105" t="s">
        <v>194</v>
      </c>
      <c r="D161" s="122">
        <f>55*(D83)*(D175)^(-0.21)*(((F20)/(F30*(F29*D83)^0.5))^0.67)</f>
        <v>0.5522134505116291</v>
      </c>
      <c r="E161" s="105" t="s">
        <v>1</v>
      </c>
    </row>
    <row r="162" spans="2:7" ht="15" customHeight="1">
      <c r="B162" s="7"/>
      <c r="C162" s="7"/>
      <c r="D162" s="10"/>
      <c r="E162" s="7"/>
      <c r="G162" s="12"/>
    </row>
    <row r="163" spans="2:7" s="106" customFormat="1" ht="24.75" customHeight="1">
      <c r="B163" s="105" t="s">
        <v>60</v>
      </c>
      <c r="C163" s="118"/>
      <c r="D163" s="118"/>
      <c r="G163" s="119"/>
    </row>
    <row r="164" ht="15" customHeight="1">
      <c r="G164" s="12"/>
    </row>
    <row r="165" spans="3:5" s="119" customFormat="1" ht="24.75" customHeight="1">
      <c r="C165" s="105" t="s">
        <v>199</v>
      </c>
      <c r="D165" s="105"/>
      <c r="E165" s="105"/>
    </row>
    <row r="166" ht="15" customHeight="1">
      <c r="G166" s="12"/>
    </row>
    <row r="167" spans="3:7" ht="15" customHeight="1">
      <c r="C167" s="113" t="s">
        <v>3</v>
      </c>
      <c r="G167" s="12"/>
    </row>
    <row r="168" spans="3:7" ht="15" customHeight="1">
      <c r="C168" s="130" t="s">
        <v>191</v>
      </c>
      <c r="D168" s="155" t="s">
        <v>254</v>
      </c>
      <c r="E168" s="7"/>
      <c r="G168" s="12"/>
    </row>
    <row r="169" spans="3:7" ht="15" customHeight="1">
      <c r="C169" s="130" t="s">
        <v>222</v>
      </c>
      <c r="D169" s="155" t="s">
        <v>255</v>
      </c>
      <c r="G169" s="12"/>
    </row>
    <row r="170" spans="3:7" ht="15" customHeight="1">
      <c r="C170" s="130" t="s">
        <v>190</v>
      </c>
      <c r="D170" s="155" t="s">
        <v>253</v>
      </c>
      <c r="E170" s="7"/>
      <c r="G170" s="12"/>
    </row>
    <row r="171" spans="3:7" ht="15" customHeight="1">
      <c r="C171" s="130" t="s">
        <v>174</v>
      </c>
      <c r="D171" s="155" t="s">
        <v>251</v>
      </c>
      <c r="G171" s="12"/>
    </row>
    <row r="172" spans="3:7" ht="15" customHeight="1">
      <c r="C172" s="130" t="s">
        <v>37</v>
      </c>
      <c r="D172" s="155" t="s">
        <v>148</v>
      </c>
      <c r="G172" s="12"/>
    </row>
    <row r="173" spans="2:7" ht="15" customHeight="1">
      <c r="B173" s="7"/>
      <c r="C173" s="130" t="s">
        <v>249</v>
      </c>
      <c r="D173" s="155" t="s">
        <v>252</v>
      </c>
      <c r="E173" s="7"/>
      <c r="G173" s="12"/>
    </row>
    <row r="174" spans="2:7" ht="15" customHeight="1">
      <c r="B174" s="7"/>
      <c r="C174" s="7"/>
      <c r="D174" s="7"/>
      <c r="E174" s="7"/>
      <c r="G174" s="12"/>
    </row>
    <row r="175" spans="3:7" ht="24.75" customHeight="1">
      <c r="C175" s="105" t="s">
        <v>52</v>
      </c>
      <c r="D175" s="138">
        <f>(H26)/(F29*F20*D83/F30)^(1/3)</f>
        <v>8.904438845215738</v>
      </c>
      <c r="G175" s="12"/>
    </row>
    <row r="176" spans="5:7" ht="15" customHeight="1">
      <c r="E176" s="7"/>
      <c r="G176" s="12"/>
    </row>
    <row r="177" spans="2:7" s="106" customFormat="1" ht="24.75" customHeight="1">
      <c r="B177" s="105" t="s">
        <v>74</v>
      </c>
      <c r="C177" s="138"/>
      <c r="D177" s="118"/>
      <c r="G177" s="119"/>
    </row>
    <row r="178" spans="3:7" ht="15" customHeight="1">
      <c r="C178" s="7"/>
      <c r="D178" s="7"/>
      <c r="G178" s="12"/>
    </row>
    <row r="179" spans="3:11" ht="15" customHeight="1">
      <c r="C179" s="8" t="s">
        <v>200</v>
      </c>
      <c r="D179" s="8" t="s">
        <v>54</v>
      </c>
      <c r="E179" s="8"/>
      <c r="F179" s="129"/>
      <c r="G179" s="129"/>
      <c r="H179" s="129"/>
      <c r="I179" s="129"/>
      <c r="J179" s="129"/>
      <c r="K179" s="129"/>
    </row>
    <row r="180" spans="3:11" ht="15" customHeight="1">
      <c r="C180" s="8" t="s">
        <v>256</v>
      </c>
      <c r="D180" s="8" t="s">
        <v>55</v>
      </c>
      <c r="E180" s="8"/>
      <c r="F180" s="129"/>
      <c r="G180" s="129"/>
      <c r="H180" s="129"/>
      <c r="I180" s="129"/>
      <c r="J180" s="129"/>
      <c r="K180" s="129"/>
    </row>
    <row r="181" spans="3:11" ht="15" customHeight="1">
      <c r="C181" s="8"/>
      <c r="D181" s="8"/>
      <c r="E181" s="8"/>
      <c r="F181" s="129"/>
      <c r="G181" s="129"/>
      <c r="H181" s="129"/>
      <c r="I181" s="129"/>
      <c r="J181" s="129"/>
      <c r="K181" s="129"/>
    </row>
    <row r="182" spans="3:11" ht="15" customHeight="1">
      <c r="C182" s="8" t="str">
        <f>IF(D175&gt;1,"Since u* ≥ 1","Since u* ≤ 1")</f>
        <v>Since u* ≥ 1</v>
      </c>
      <c r="D182" s="8"/>
      <c r="E182" s="8"/>
      <c r="F182" s="129"/>
      <c r="G182" s="129"/>
      <c r="H182" s="129"/>
      <c r="I182" s="129"/>
      <c r="J182" s="129"/>
      <c r="K182" s="129"/>
    </row>
    <row r="183" spans="3:11" ht="15" customHeight="1">
      <c r="C183" s="26" t="s">
        <v>76</v>
      </c>
      <c r="D183" s="8" t="str">
        <f>IF(D175&gt;1,"ACOS(1/(u*)^0.5) =","ACOS(1) =")</f>
        <v>ACOS(1/(u*)^0.5) =</v>
      </c>
      <c r="E183" s="16">
        <f>IF(D175&gt;1,E184,E185)</f>
        <v>1.2290667037405556</v>
      </c>
      <c r="F183" s="8" t="s">
        <v>53</v>
      </c>
      <c r="G183" s="10">
        <f>E183*57.2958</f>
        <v>70.42036004417812</v>
      </c>
      <c r="H183" s="8" t="s">
        <v>47</v>
      </c>
      <c r="I183" s="129"/>
      <c r="J183" s="129"/>
      <c r="K183" s="129"/>
    </row>
    <row r="184" spans="3:11" ht="15" customHeight="1">
      <c r="C184" s="129"/>
      <c r="D184" s="129"/>
      <c r="E184" s="16">
        <f>ACOS(1/(D175)^0.5)</f>
        <v>1.2290667037405556</v>
      </c>
      <c r="F184" s="8" t="s">
        <v>53</v>
      </c>
      <c r="G184" s="10">
        <f>E184*57.2958</f>
        <v>70.42036004417812</v>
      </c>
      <c r="H184" s="8" t="s">
        <v>47</v>
      </c>
      <c r="I184" s="129"/>
      <c r="J184" s="129"/>
      <c r="K184" s="129"/>
    </row>
    <row r="185" spans="3:11" ht="15" customHeight="1">
      <c r="C185" s="8"/>
      <c r="D185" s="129"/>
      <c r="E185" s="8">
        <f>ACOS(1)</f>
        <v>0</v>
      </c>
      <c r="F185" s="8" t="s">
        <v>53</v>
      </c>
      <c r="G185" s="10">
        <f>E185*57.2958</f>
        <v>0</v>
      </c>
      <c r="H185" s="8" t="s">
        <v>47</v>
      </c>
      <c r="I185" s="129"/>
      <c r="J185" s="129"/>
      <c r="K185" s="129"/>
    </row>
    <row r="186" spans="3:11" ht="15" customHeight="1">
      <c r="C186" s="8"/>
      <c r="D186" s="16"/>
      <c r="E186" s="8"/>
      <c r="F186" s="129"/>
      <c r="G186" s="129"/>
      <c r="H186" s="129"/>
      <c r="I186" s="129"/>
      <c r="J186" s="129"/>
      <c r="K186" s="129"/>
    </row>
    <row r="187" spans="3:11" ht="15" customHeight="1">
      <c r="C187" s="8" t="s">
        <v>257</v>
      </c>
      <c r="D187" s="8"/>
      <c r="E187" s="10">
        <f>(E192)^2+(E194+1)^2-2*E192*(E194+1)*SIN(E183)</f>
        <v>48.2941443793749</v>
      </c>
      <c r="F187" s="129"/>
      <c r="G187" s="129"/>
      <c r="H187" s="129"/>
      <c r="I187" s="129"/>
      <c r="J187" s="129"/>
      <c r="K187" s="129"/>
    </row>
    <row r="188" spans="3:11" ht="15" customHeight="1">
      <c r="C188" s="8" t="s">
        <v>258</v>
      </c>
      <c r="D188" s="8"/>
      <c r="E188" s="10">
        <f>(E193)^2+(E194+1)^2-2*E193*(E194+1)*SIN(E183)</f>
        <v>404.9406084912708</v>
      </c>
      <c r="F188" s="129"/>
      <c r="G188" s="129"/>
      <c r="H188" s="129"/>
      <c r="I188" s="129"/>
      <c r="J188" s="129"/>
      <c r="K188" s="129"/>
    </row>
    <row r="189" spans="3:11" ht="15" customHeight="1">
      <c r="C189" s="8" t="s">
        <v>259</v>
      </c>
      <c r="D189" s="8"/>
      <c r="E189" s="10">
        <f>(E192)^2+(E194-1)^2-2*E192*(E194-1)*SIN(E183)</f>
        <v>26.607445912759488</v>
      </c>
      <c r="F189" s="129"/>
      <c r="G189" s="129"/>
      <c r="H189" s="129"/>
      <c r="I189" s="129"/>
      <c r="J189" s="129"/>
      <c r="K189" s="129"/>
    </row>
    <row r="190" spans="3:15" ht="15" customHeight="1">
      <c r="C190" s="8" t="s">
        <v>260</v>
      </c>
      <c r="D190" s="8"/>
      <c r="E190" s="10">
        <f>(E193)^2+(E194-1)^2-2*E193*(E194-1)*SIN(E183)</f>
        <v>328.91965618036596</v>
      </c>
      <c r="F190" s="129"/>
      <c r="G190" s="129"/>
      <c r="H190" s="129"/>
      <c r="I190" s="129"/>
      <c r="J190" s="129"/>
      <c r="K190" s="129"/>
      <c r="L190" s="28" t="s">
        <v>66</v>
      </c>
      <c r="M190" s="22"/>
      <c r="O190" t="s">
        <v>4</v>
      </c>
    </row>
    <row r="191" spans="3:13" ht="15" customHeight="1">
      <c r="C191" s="8" t="s">
        <v>261</v>
      </c>
      <c r="D191" s="8"/>
      <c r="E191" s="10">
        <f>1+(E194^2-1)*COS(E183)^2</f>
        <v>19.547112972304024</v>
      </c>
      <c r="F191" s="129"/>
      <c r="G191" s="129"/>
      <c r="H191" s="129"/>
      <c r="I191" s="129"/>
      <c r="J191" s="129"/>
      <c r="K191" s="129"/>
      <c r="L191" s="21">
        <f>((E197*F197*G197)+(H197*(I197+J197))-K197)/3.141592654</f>
        <v>0.04058674545785116</v>
      </c>
      <c r="M191" s="21"/>
    </row>
    <row r="192" spans="3:15" ht="15" customHeight="1">
      <c r="C192" s="8" t="s">
        <v>262</v>
      </c>
      <c r="D192" s="129"/>
      <c r="E192" s="10">
        <f>2*H25/D89</f>
        <v>7.926654595729525</v>
      </c>
      <c r="F192" s="129"/>
      <c r="G192" s="129"/>
      <c r="H192" s="129"/>
      <c r="I192" s="129"/>
      <c r="J192" s="129"/>
      <c r="K192" s="129"/>
      <c r="L192" s="28" t="s">
        <v>67</v>
      </c>
      <c r="O192" s="15"/>
    </row>
    <row r="193" spans="3:12" ht="15" customHeight="1">
      <c r="C193" s="8" t="s">
        <v>263</v>
      </c>
      <c r="D193" s="129"/>
      <c r="E193" s="10">
        <f>2*(D161-H25)/D89</f>
        <v>-6.490563622854964</v>
      </c>
      <c r="F193" s="129"/>
      <c r="G193" s="129"/>
      <c r="H193" s="129"/>
      <c r="I193" s="129"/>
      <c r="J193" s="129"/>
      <c r="K193" s="129"/>
      <c r="L193" s="21">
        <f>((E199*F199*G199)+(H199*(I199+J199))-K199)/3.141592654</f>
        <v>-0.004871359995085413</v>
      </c>
    </row>
    <row r="194" spans="3:11" ht="15" customHeight="1">
      <c r="C194" s="8" t="s">
        <v>65</v>
      </c>
      <c r="D194" s="129"/>
      <c r="E194" s="10">
        <f>D133/D89</f>
        <v>12.889981893594287</v>
      </c>
      <c r="F194" s="129"/>
      <c r="G194" s="129"/>
      <c r="H194" s="129"/>
      <c r="I194" s="129"/>
      <c r="J194" s="129"/>
      <c r="K194" s="129"/>
    </row>
    <row r="195" spans="3:11" ht="15" customHeight="1">
      <c r="C195" s="8"/>
      <c r="D195" s="8"/>
      <c r="E195" s="8"/>
      <c r="F195" s="129"/>
      <c r="G195" s="129"/>
      <c r="H195" s="129"/>
      <c r="I195" s="129"/>
      <c r="J195" s="129"/>
      <c r="K195" s="129"/>
    </row>
    <row r="196" spans="3:11" ht="15" customHeight="1">
      <c r="C196" s="8" t="s">
        <v>264</v>
      </c>
      <c r="D196" s="27">
        <f>1*L191</f>
        <v>0.04058674545785116</v>
      </c>
      <c r="E196" s="142" t="s">
        <v>214</v>
      </c>
      <c r="F196" s="142" t="s">
        <v>215</v>
      </c>
      <c r="G196" s="142" t="s">
        <v>216</v>
      </c>
      <c r="H196" s="142" t="s">
        <v>217</v>
      </c>
      <c r="I196" s="142" t="s">
        <v>218</v>
      </c>
      <c r="J196" s="142" t="s">
        <v>219</v>
      </c>
      <c r="K196" s="142" t="s">
        <v>267</v>
      </c>
    </row>
    <row r="197" spans="3:11" ht="15" customHeight="1">
      <c r="C197" s="8" t="s">
        <v>265</v>
      </c>
      <c r="D197" s="27">
        <f>1*L193</f>
        <v>-0.004871359995085413</v>
      </c>
      <c r="E197" s="142">
        <f>(E192*COS(E183))/(E194-E192*SIN(E183))</f>
        <v>0.4899516298436172</v>
      </c>
      <c r="F197" s="142">
        <f>((E192^2+(E194+1)^2)-2*E194*(1+E192*SIN(E183)))/(E187*E189)^(1/2)</f>
        <v>1.0447495936532003</v>
      </c>
      <c r="G197" s="142">
        <f>ATAN((E187/E189)^(0.5)*((E194-1)/(E194+1))^0.5)</f>
        <v>0.8946794612071394</v>
      </c>
      <c r="H197" s="142">
        <f>COS(E183)/(E191)^0.5</f>
        <v>0.07579759233209096</v>
      </c>
      <c r="I197" s="142">
        <f>ATAN(((E192*E194-(E194^2-1)*SIN(E183))/(((E194^2-1)^0.5*(E191)^0.5))))</f>
        <v>-0.7546578558472691</v>
      </c>
      <c r="J197" s="142">
        <f>ATAN((((E194^2-1)*SIN(E183))/(((E194^2-1)^(0.5)*(E191)^0.5))))</f>
        <v>1.2206918379178462</v>
      </c>
      <c r="K197" s="142">
        <f>(E192*COS(E183))/(E194-E192*SIN(E183))*ATAN(((E194-1)/(E194+1))^(1/2))</f>
        <v>0.36578286178401975</v>
      </c>
    </row>
    <row r="198" spans="3:11" ht="15" customHeight="1">
      <c r="C198" s="8" t="s">
        <v>266</v>
      </c>
      <c r="D198" s="27">
        <f>D196+D197</f>
        <v>0.035715385462765745</v>
      </c>
      <c r="E198" s="142" t="s">
        <v>214</v>
      </c>
      <c r="F198" s="142" t="s">
        <v>215</v>
      </c>
      <c r="G198" s="142" t="s">
        <v>216</v>
      </c>
      <c r="H198" s="142" t="s">
        <v>217</v>
      </c>
      <c r="I198" s="142" t="s">
        <v>218</v>
      </c>
      <c r="J198" s="142" t="s">
        <v>219</v>
      </c>
      <c r="K198" s="142" t="s">
        <v>267</v>
      </c>
    </row>
    <row r="199" spans="1:11" ht="15" customHeight="1">
      <c r="A199" s="33"/>
      <c r="C199" s="97"/>
      <c r="D199" s="97"/>
      <c r="E199" s="156">
        <f>(E193*COS(E183))/(E194-E193*SIN(E183))</f>
        <v>-0.11444737058065</v>
      </c>
      <c r="F199" s="156">
        <f>((E193^2+(E194+1)^2)-2*E194*(1+E193*SIN(E183)))/(E188*E190)^(1/2)</f>
        <v>1.0054090685677888</v>
      </c>
      <c r="G199" s="156">
        <f>ATAN((E188/E190)^(0.5)*((E194-1)/(E194+1))^0.5)</f>
        <v>0.7985104678134718</v>
      </c>
      <c r="H199" s="156">
        <f>COS(E183)/(E191)^0.5</f>
        <v>0.07579759233209096</v>
      </c>
      <c r="I199" s="156">
        <f>ATAN(((E193*E194-(E194^2-1)*SIN(E183))/(((E194^2-1)^0.5*(E191)^0.5))))</f>
        <v>-1.3376478180024134</v>
      </c>
      <c r="J199" s="156">
        <f>ATAN((((E194^2-1)*SIN(E183))/(((E194^2-1)^(0.5)*(E191)^0.5))))</f>
        <v>1.2206918379178462</v>
      </c>
      <c r="K199" s="156">
        <f>(E193*COS(E183))/(E194-E193*SIN(E183))*ATAN(((E194-1)/(E194+1))^(1/2))</f>
        <v>-0.08544289718560216</v>
      </c>
    </row>
    <row r="200" spans="1:11" ht="15" customHeight="1" thickBot="1">
      <c r="A200" s="33"/>
      <c r="C200" s="97"/>
      <c r="D200" s="97"/>
      <c r="E200" s="156"/>
      <c r="F200" s="156"/>
      <c r="G200" s="156"/>
      <c r="H200" s="156"/>
      <c r="I200" s="156"/>
      <c r="J200" s="156"/>
      <c r="K200" s="156"/>
    </row>
    <row r="201" spans="1:11" s="102" customFormat="1" ht="24.75" customHeight="1" thickTop="1">
      <c r="A201" s="111" t="s">
        <v>275</v>
      </c>
      <c r="B201" s="104"/>
      <c r="C201" s="104"/>
      <c r="D201" s="104"/>
      <c r="E201" s="104"/>
      <c r="F201" s="104"/>
      <c r="G201" s="104"/>
      <c r="H201" s="104"/>
      <c r="I201" s="104"/>
      <c r="J201" s="104"/>
      <c r="K201" s="104"/>
    </row>
    <row r="202" spans="1:11" ht="15" customHeight="1">
      <c r="A202" s="33"/>
      <c r="B202" s="42"/>
      <c r="C202" s="33"/>
      <c r="D202" s="33"/>
      <c r="E202" s="33"/>
      <c r="F202" s="33"/>
      <c r="G202" s="33"/>
      <c r="H202" s="33"/>
      <c r="I202" s="33"/>
      <c r="J202" s="33"/>
      <c r="K202" s="33"/>
    </row>
    <row r="203" spans="1:11" s="115" customFormat="1" ht="24.75" customHeight="1">
      <c r="A203" s="157"/>
      <c r="B203" s="116" t="s">
        <v>134</v>
      </c>
      <c r="C203" s="157"/>
      <c r="D203" s="157"/>
      <c r="E203" s="157"/>
      <c r="F203" s="157"/>
      <c r="G203" s="157"/>
      <c r="H203" s="157"/>
      <c r="I203" s="157"/>
      <c r="J203" s="157"/>
      <c r="K203" s="157"/>
    </row>
    <row r="204" ht="15" customHeight="1" thickBot="1"/>
    <row r="205" spans="1:11" ht="38.25" customHeight="1" thickBot="1" thickTop="1">
      <c r="A205" s="84" t="s">
        <v>123</v>
      </c>
      <c r="B205" s="167" t="s">
        <v>31</v>
      </c>
      <c r="C205" s="168">
        <f>(E205*317)/(60*60)</f>
        <v>0.17716646534362568</v>
      </c>
      <c r="D205" s="167" t="s">
        <v>125</v>
      </c>
      <c r="E205" s="168">
        <f>D99*D198</f>
        <v>2.0119850953850236</v>
      </c>
      <c r="F205" s="147" t="s">
        <v>124</v>
      </c>
      <c r="G205" s="81"/>
      <c r="H205" s="82"/>
      <c r="I205" s="82"/>
      <c r="J205" s="82"/>
      <c r="K205" s="83"/>
    </row>
    <row r="206" spans="1:7" s="162" customFormat="1" ht="30" customHeight="1" thickTop="1">
      <c r="A206" s="158"/>
      <c r="B206" s="159"/>
      <c r="C206" s="160"/>
      <c r="D206" s="159"/>
      <c r="E206" s="160"/>
      <c r="F206" s="159"/>
      <c r="G206" s="161"/>
    </row>
    <row r="207" spans="1:11" ht="15" customHeight="1">
      <c r="A207" s="188"/>
      <c r="B207" s="188"/>
      <c r="C207" s="188"/>
      <c r="D207" s="188"/>
      <c r="E207" s="188"/>
      <c r="F207" s="188"/>
      <c r="G207" s="188"/>
      <c r="H207" s="188"/>
      <c r="I207" s="188"/>
      <c r="J207" s="188"/>
      <c r="K207" s="188"/>
    </row>
    <row r="208" spans="1:11" ht="15" customHeight="1">
      <c r="A208" s="213" t="s">
        <v>126</v>
      </c>
      <c r="B208" s="214"/>
      <c r="C208" s="214"/>
      <c r="D208" s="214"/>
      <c r="E208" s="214"/>
      <c r="F208" s="214"/>
      <c r="G208" s="214"/>
      <c r="H208" s="214"/>
      <c r="I208" s="214"/>
      <c r="J208" s="214"/>
      <c r="K208" s="215"/>
    </row>
    <row r="209" spans="1:11" ht="15" customHeight="1">
      <c r="A209" s="216" t="s">
        <v>127</v>
      </c>
      <c r="B209" s="217"/>
      <c r="C209" s="217"/>
      <c r="D209" s="217"/>
      <c r="E209" s="217"/>
      <c r="F209" s="217"/>
      <c r="G209" s="217"/>
      <c r="H209" s="217"/>
      <c r="I209" s="217"/>
      <c r="J209" s="217"/>
      <c r="K209" s="218"/>
    </row>
    <row r="210" spans="1:11" ht="15" customHeight="1">
      <c r="A210" s="219"/>
      <c r="B210" s="220"/>
      <c r="C210" s="220"/>
      <c r="D210" s="220"/>
      <c r="E210" s="220"/>
      <c r="F210" s="220"/>
      <c r="G210" s="220"/>
      <c r="H210" s="220"/>
      <c r="I210" s="220"/>
      <c r="J210" s="220"/>
      <c r="K210" s="221"/>
    </row>
    <row r="211" spans="1:11" ht="15" customHeight="1">
      <c r="A211" s="219"/>
      <c r="B211" s="220"/>
      <c r="C211" s="220"/>
      <c r="D211" s="220"/>
      <c r="E211" s="220"/>
      <c r="F211" s="220"/>
      <c r="G211" s="220"/>
      <c r="H211" s="220"/>
      <c r="I211" s="220"/>
      <c r="J211" s="220"/>
      <c r="K211" s="221"/>
    </row>
    <row r="212" spans="1:11" ht="15" customHeight="1">
      <c r="A212" s="219"/>
      <c r="B212" s="220"/>
      <c r="C212" s="220"/>
      <c r="D212" s="220"/>
      <c r="E212" s="220"/>
      <c r="F212" s="220"/>
      <c r="G212" s="220"/>
      <c r="H212" s="220"/>
      <c r="I212" s="220"/>
      <c r="J212" s="220"/>
      <c r="K212" s="221"/>
    </row>
    <row r="213" spans="1:11" ht="15" customHeight="1">
      <c r="A213" s="219"/>
      <c r="B213" s="220"/>
      <c r="C213" s="220"/>
      <c r="D213" s="220"/>
      <c r="E213" s="220"/>
      <c r="F213" s="220"/>
      <c r="G213" s="220"/>
      <c r="H213" s="220"/>
      <c r="I213" s="220"/>
      <c r="J213" s="220"/>
      <c r="K213" s="221"/>
    </row>
    <row r="214" spans="1:11" ht="15" customHeight="1">
      <c r="A214" s="88"/>
      <c r="B214" s="88"/>
      <c r="C214" s="88"/>
      <c r="D214" s="88"/>
      <c r="E214" s="88"/>
      <c r="F214" s="88"/>
      <c r="G214" s="88"/>
      <c r="H214" s="88"/>
      <c r="I214" s="88"/>
      <c r="J214" s="88"/>
      <c r="K214" s="88"/>
    </row>
    <row r="215" spans="1:11" ht="14.25" customHeight="1" hidden="1">
      <c r="A215" s="89"/>
      <c r="B215" s="89"/>
      <c r="C215" s="89"/>
      <c r="D215" s="89"/>
      <c r="E215" s="89"/>
      <c r="F215" s="89"/>
      <c r="G215" s="89"/>
      <c r="H215" s="89"/>
      <c r="I215" s="89"/>
      <c r="J215" s="89"/>
      <c r="K215" s="89"/>
    </row>
    <row r="216" spans="1:11" ht="15" customHeight="1" hidden="1">
      <c r="A216" s="222"/>
      <c r="B216" s="222"/>
      <c r="C216" s="222"/>
      <c r="D216" s="222"/>
      <c r="E216" s="222"/>
      <c r="F216" s="222"/>
      <c r="G216" s="222"/>
      <c r="H216" s="222"/>
      <c r="I216" s="222"/>
      <c r="J216" s="222"/>
      <c r="K216" s="222"/>
    </row>
    <row r="217" spans="1:11" ht="15" customHeight="1" hidden="1">
      <c r="A217" s="222"/>
      <c r="B217" s="188"/>
      <c r="C217" s="188"/>
      <c r="D217" s="188"/>
      <c r="E217" s="188"/>
      <c r="F217" s="188"/>
      <c r="G217" s="188"/>
      <c r="H217" s="188"/>
      <c r="I217" s="188"/>
      <c r="J217" s="188"/>
      <c r="K217" s="188"/>
    </row>
    <row r="218" spans="1:11" ht="15" customHeight="1">
      <c r="A218" s="188"/>
      <c r="B218" s="188"/>
      <c r="C218" s="188"/>
      <c r="D218" s="188"/>
      <c r="E218" s="188"/>
      <c r="F218" s="188"/>
      <c r="G218" s="188"/>
      <c r="H218" s="188"/>
      <c r="I218" s="188"/>
      <c r="J218" s="188"/>
      <c r="K218" s="188"/>
    </row>
    <row r="219" spans="1:11" ht="15" customHeight="1">
      <c r="A219" s="85" t="s">
        <v>81</v>
      </c>
      <c r="B219" s="223"/>
      <c r="C219" s="224"/>
      <c r="D219" s="203"/>
      <c r="E219" s="85" t="s">
        <v>128</v>
      </c>
      <c r="F219" s="86"/>
      <c r="G219" s="183" t="s">
        <v>129</v>
      </c>
      <c r="H219" s="184"/>
      <c r="I219" s="185"/>
      <c r="J219" s="186"/>
      <c r="K219" s="187"/>
    </row>
    <row r="220" spans="1:11" ht="15" customHeight="1">
      <c r="A220" s="200"/>
      <c r="B220" s="188"/>
      <c r="C220" s="188"/>
      <c r="D220" s="188"/>
      <c r="E220" s="188"/>
      <c r="F220" s="188"/>
      <c r="G220" s="188"/>
      <c r="H220" s="188"/>
      <c r="I220" s="188"/>
      <c r="J220" s="188"/>
      <c r="K220" s="188"/>
    </row>
    <row r="221" spans="1:11" ht="15" customHeight="1">
      <c r="A221" s="200"/>
      <c r="B221" s="188"/>
      <c r="C221" s="188"/>
      <c r="D221" s="188"/>
      <c r="E221" s="188"/>
      <c r="F221" s="188"/>
      <c r="G221" s="188"/>
      <c r="H221" s="188"/>
      <c r="I221" s="188"/>
      <c r="J221" s="188"/>
      <c r="K221" s="188"/>
    </row>
    <row r="222" spans="1:11" ht="15" customHeight="1">
      <c r="A222" s="85" t="s">
        <v>83</v>
      </c>
      <c r="B222" s="201"/>
      <c r="C222" s="202"/>
      <c r="D222" s="203"/>
      <c r="E222" s="85" t="s">
        <v>128</v>
      </c>
      <c r="F222" s="87"/>
      <c r="G222" s="183" t="s">
        <v>129</v>
      </c>
      <c r="H222" s="184"/>
      <c r="I222" s="185"/>
      <c r="J222" s="186"/>
      <c r="K222" s="187"/>
    </row>
    <row r="223" spans="1:11" ht="15" customHeight="1">
      <c r="A223" s="188"/>
      <c r="B223" s="188"/>
      <c r="C223" s="188"/>
      <c r="D223" s="188"/>
      <c r="E223" s="188"/>
      <c r="F223" s="188"/>
      <c r="G223" s="188"/>
      <c r="H223" s="188"/>
      <c r="I223" s="188"/>
      <c r="J223" s="188"/>
      <c r="K223" s="188"/>
    </row>
    <row r="224" spans="1:11" ht="15" customHeight="1">
      <c r="A224" s="188"/>
      <c r="B224" s="188"/>
      <c r="C224" s="188"/>
      <c r="D224" s="188"/>
      <c r="E224" s="188"/>
      <c r="F224" s="188"/>
      <c r="G224" s="188"/>
      <c r="H224" s="188"/>
      <c r="I224" s="188"/>
      <c r="J224" s="188"/>
      <c r="K224" s="188"/>
    </row>
    <row r="225" spans="1:11" ht="15" customHeight="1">
      <c r="A225" s="189" t="s">
        <v>130</v>
      </c>
      <c r="B225" s="190"/>
      <c r="C225" s="190"/>
      <c r="D225" s="190"/>
      <c r="E225" s="190"/>
      <c r="F225" s="190"/>
      <c r="G225" s="190"/>
      <c r="H225" s="190"/>
      <c r="I225" s="190"/>
      <c r="J225" s="190"/>
      <c r="K225" s="190"/>
    </row>
    <row r="226" spans="1:11" s="54" customFormat="1" ht="15" customHeight="1">
      <c r="A226" s="191"/>
      <c r="B226" s="192"/>
      <c r="C226" s="192"/>
      <c r="D226" s="192"/>
      <c r="E226" s="192"/>
      <c r="F226" s="192"/>
      <c r="G226" s="192"/>
      <c r="H226" s="192"/>
      <c r="I226" s="192"/>
      <c r="J226" s="192"/>
      <c r="K226" s="193"/>
    </row>
    <row r="227" spans="1:11" s="54" customFormat="1" ht="15" customHeight="1">
      <c r="A227" s="194"/>
      <c r="B227" s="195"/>
      <c r="C227" s="195"/>
      <c r="D227" s="195"/>
      <c r="E227" s="195"/>
      <c r="F227" s="195"/>
      <c r="G227" s="195"/>
      <c r="H227" s="195"/>
      <c r="I227" s="195"/>
      <c r="J227" s="195"/>
      <c r="K227" s="196"/>
    </row>
    <row r="228" spans="1:11" s="54" customFormat="1" ht="15" customHeight="1">
      <c r="A228" s="194"/>
      <c r="B228" s="195"/>
      <c r="C228" s="195"/>
      <c r="D228" s="195"/>
      <c r="E228" s="195"/>
      <c r="F228" s="195"/>
      <c r="G228" s="195"/>
      <c r="H228" s="195"/>
      <c r="I228" s="195"/>
      <c r="J228" s="195"/>
      <c r="K228" s="196"/>
    </row>
    <row r="229" spans="1:11" s="54" customFormat="1" ht="15" customHeight="1">
      <c r="A229" s="194"/>
      <c r="B229" s="195"/>
      <c r="C229" s="195"/>
      <c r="D229" s="195"/>
      <c r="E229" s="195"/>
      <c r="F229" s="195"/>
      <c r="G229" s="195"/>
      <c r="H229" s="195"/>
      <c r="I229" s="195"/>
      <c r="J229" s="195"/>
      <c r="K229" s="196"/>
    </row>
    <row r="230" spans="1:11" s="54" customFormat="1" ht="15" customHeight="1">
      <c r="A230" s="194"/>
      <c r="B230" s="195"/>
      <c r="C230" s="195"/>
      <c r="D230" s="195"/>
      <c r="E230" s="195"/>
      <c r="F230" s="195"/>
      <c r="G230" s="195"/>
      <c r="H230" s="195"/>
      <c r="I230" s="195"/>
      <c r="J230" s="195"/>
      <c r="K230" s="196"/>
    </row>
    <row r="231" spans="1:11" s="54" customFormat="1" ht="12.75">
      <c r="A231" s="194"/>
      <c r="B231" s="195"/>
      <c r="C231" s="195"/>
      <c r="D231" s="195"/>
      <c r="E231" s="195"/>
      <c r="F231" s="195"/>
      <c r="G231" s="195"/>
      <c r="H231" s="195"/>
      <c r="I231" s="195"/>
      <c r="J231" s="195"/>
      <c r="K231" s="196"/>
    </row>
    <row r="232" spans="1:11" s="54" customFormat="1" ht="12.75">
      <c r="A232" s="194"/>
      <c r="B232" s="195"/>
      <c r="C232" s="195"/>
      <c r="D232" s="195"/>
      <c r="E232" s="195"/>
      <c r="F232" s="195"/>
      <c r="G232" s="195"/>
      <c r="H232" s="195"/>
      <c r="I232" s="195"/>
      <c r="J232" s="195"/>
      <c r="K232" s="196"/>
    </row>
    <row r="233" spans="1:11" s="54" customFormat="1" ht="12.75">
      <c r="A233" s="194"/>
      <c r="B233" s="195"/>
      <c r="C233" s="195"/>
      <c r="D233" s="195"/>
      <c r="E233" s="195"/>
      <c r="F233" s="195"/>
      <c r="G233" s="195"/>
      <c r="H233" s="195"/>
      <c r="I233" s="195"/>
      <c r="J233" s="195"/>
      <c r="K233" s="196"/>
    </row>
    <row r="234" spans="1:11" s="54" customFormat="1" ht="12.75">
      <c r="A234" s="197"/>
      <c r="B234" s="198"/>
      <c r="C234" s="198"/>
      <c r="D234" s="198"/>
      <c r="E234" s="198"/>
      <c r="F234" s="198"/>
      <c r="G234" s="198"/>
      <c r="H234" s="198"/>
      <c r="I234" s="198"/>
      <c r="J234" s="198"/>
      <c r="K234" s="199"/>
    </row>
    <row r="235" spans="8:11" s="54" customFormat="1" ht="13.5" thickBot="1">
      <c r="H235"/>
      <c r="I235"/>
      <c r="J235"/>
      <c r="K235"/>
    </row>
    <row r="236" spans="1:11" s="54" customFormat="1" ht="16.5" thickBot="1" thickTop="1">
      <c r="A236" s="62" t="s">
        <v>95</v>
      </c>
      <c r="B236" s="63" t="s">
        <v>96</v>
      </c>
      <c r="C236" s="63"/>
      <c r="D236" s="63"/>
      <c r="E236" s="63"/>
      <c r="F236" s="251" t="s">
        <v>82</v>
      </c>
      <c r="G236" s="64"/>
      <c r="H236" s="13"/>
      <c r="I236"/>
      <c r="J236"/>
      <c r="K236"/>
    </row>
    <row r="237" spans="1:11" s="54" customFormat="1" ht="14.25" thickBot="1" thickTop="1">
      <c r="A237" s="65" t="s">
        <v>97</v>
      </c>
      <c r="B237" s="66" t="s">
        <v>110</v>
      </c>
      <c r="C237" s="66"/>
      <c r="D237" s="66" t="s">
        <v>4</v>
      </c>
      <c r="E237" s="66"/>
      <c r="F237" s="252" t="s">
        <v>284</v>
      </c>
      <c r="G237" s="64"/>
      <c r="H237"/>
      <c r="I237"/>
      <c r="J237"/>
      <c r="K237"/>
    </row>
    <row r="238" spans="1:11" s="54" customFormat="1" ht="12.75">
      <c r="A238" s="67" t="s">
        <v>112</v>
      </c>
      <c r="B238" s="174" t="s">
        <v>279</v>
      </c>
      <c r="C238" s="175"/>
      <c r="D238" s="175"/>
      <c r="E238" s="176"/>
      <c r="F238" s="253" t="s">
        <v>278</v>
      </c>
      <c r="G238" s="64"/>
      <c r="H238"/>
      <c r="I238"/>
      <c r="J238"/>
      <c r="K238"/>
    </row>
    <row r="239" spans="1:11" s="54" customFormat="1" ht="13.5" thickBot="1">
      <c r="A239" s="173"/>
      <c r="B239" s="180"/>
      <c r="C239" s="181"/>
      <c r="D239" s="181"/>
      <c r="E239" s="182"/>
      <c r="F239" s="173"/>
      <c r="G239" s="64"/>
      <c r="H239"/>
      <c r="I239"/>
      <c r="J239"/>
      <c r="K239"/>
    </row>
    <row r="240" spans="1:11" s="54" customFormat="1" ht="12.75">
      <c r="A240" s="67"/>
      <c r="B240" s="68"/>
      <c r="C240" s="68"/>
      <c r="D240" s="68"/>
      <c r="E240" s="68"/>
      <c r="F240" s="67"/>
      <c r="G240" s="64"/>
      <c r="H240"/>
      <c r="I240"/>
      <c r="J240"/>
      <c r="K240"/>
    </row>
    <row r="241" spans="1:11" s="54" customFormat="1" ht="12.75">
      <c r="A241" s="67"/>
      <c r="B241" s="68"/>
      <c r="C241" s="68"/>
      <c r="D241" s="68"/>
      <c r="E241" s="68"/>
      <c r="F241" s="67"/>
      <c r="G241" s="64"/>
      <c r="H241"/>
      <c r="I241"/>
      <c r="J241"/>
      <c r="K241"/>
    </row>
    <row r="242" spans="1:11" s="54" customFormat="1" ht="12.75">
      <c r="A242" s="67"/>
      <c r="B242" s="68"/>
      <c r="C242" s="68"/>
      <c r="D242" s="68"/>
      <c r="E242" s="68"/>
      <c r="F242" s="67"/>
      <c r="G242" s="64"/>
      <c r="H242"/>
      <c r="I242"/>
      <c r="J242"/>
      <c r="K242"/>
    </row>
    <row r="243" spans="1:11" s="54" customFormat="1" ht="12.75">
      <c r="A243" s="67"/>
      <c r="B243" s="68"/>
      <c r="C243" s="68"/>
      <c r="D243" s="68"/>
      <c r="E243" s="68"/>
      <c r="F243" s="67"/>
      <c r="G243" s="64"/>
      <c r="H243"/>
      <c r="I243"/>
      <c r="J243"/>
      <c r="K243"/>
    </row>
    <row r="244" spans="1:11" s="64" customFormat="1" ht="12.75">
      <c r="A244" s="67"/>
      <c r="B244" s="68"/>
      <c r="C244" s="68"/>
      <c r="D244" s="68"/>
      <c r="E244" s="68"/>
      <c r="F244" s="67"/>
      <c r="H244"/>
      <c r="I244"/>
      <c r="J244"/>
      <c r="K244"/>
    </row>
    <row r="245" spans="1:11" s="64" customFormat="1" ht="12.75">
      <c r="A245" s="67"/>
      <c r="B245" s="68"/>
      <c r="C245" s="68"/>
      <c r="D245" s="68"/>
      <c r="E245" s="68"/>
      <c r="F245" s="67"/>
      <c r="H245"/>
      <c r="I245"/>
      <c r="J245"/>
      <c r="K245"/>
    </row>
    <row r="246" spans="1:11" s="64" customFormat="1" ht="12.75">
      <c r="A246" s="67"/>
      <c r="B246" s="68"/>
      <c r="C246" s="68"/>
      <c r="D246" s="68"/>
      <c r="E246" s="68"/>
      <c r="F246" s="67"/>
      <c r="H246"/>
      <c r="I246"/>
      <c r="J246"/>
      <c r="K246"/>
    </row>
    <row r="247" spans="1:11" s="64" customFormat="1" ht="12.75">
      <c r="A247" s="67"/>
      <c r="B247" s="68"/>
      <c r="C247" s="68"/>
      <c r="D247" s="68"/>
      <c r="E247" s="68"/>
      <c r="F247" s="67"/>
      <c r="H247"/>
      <c r="I247"/>
      <c r="J247"/>
      <c r="K247"/>
    </row>
    <row r="248" spans="1:11" s="64" customFormat="1" ht="12.75">
      <c r="A248" s="67"/>
      <c r="B248" s="68"/>
      <c r="C248" s="68"/>
      <c r="D248" s="68"/>
      <c r="E248" s="68"/>
      <c r="F248" s="67"/>
      <c r="H248"/>
      <c r="I248"/>
      <c r="J248"/>
      <c r="K248"/>
    </row>
    <row r="249" spans="1:11" s="64" customFormat="1" ht="12.75">
      <c r="A249" s="67"/>
      <c r="B249" s="68"/>
      <c r="C249" s="68"/>
      <c r="D249" s="68"/>
      <c r="E249" s="68"/>
      <c r="F249" s="67"/>
      <c r="H249"/>
      <c r="I249"/>
      <c r="J249"/>
      <c r="K249"/>
    </row>
    <row r="250" spans="1:11" s="64" customFormat="1" ht="12.75">
      <c r="A250" s="67"/>
      <c r="B250" s="68"/>
      <c r="C250" s="68"/>
      <c r="D250" s="68"/>
      <c r="E250" s="68"/>
      <c r="F250" s="67"/>
      <c r="H250"/>
      <c r="I250"/>
      <c r="J250"/>
      <c r="K250"/>
    </row>
    <row r="251" spans="1:11" s="64" customFormat="1" ht="12.75">
      <c r="A251" s="67"/>
      <c r="B251" s="68"/>
      <c r="C251" s="68"/>
      <c r="D251" s="68"/>
      <c r="E251" s="68"/>
      <c r="F251" s="67"/>
      <c r="H251"/>
      <c r="I251"/>
      <c r="J251"/>
      <c r="K251"/>
    </row>
    <row r="252" spans="1:11" s="64" customFormat="1" ht="12.75">
      <c r="A252" s="67"/>
      <c r="B252" s="68"/>
      <c r="C252" s="68"/>
      <c r="D252" s="68"/>
      <c r="E252" s="68"/>
      <c r="F252" s="67"/>
      <c r="H252"/>
      <c r="I252"/>
      <c r="J252"/>
      <c r="K252"/>
    </row>
    <row r="253" spans="1:11" s="64" customFormat="1" ht="12.75">
      <c r="A253" s="67"/>
      <c r="B253" s="68"/>
      <c r="C253" s="68"/>
      <c r="D253" s="68"/>
      <c r="E253" s="68"/>
      <c r="F253" s="67"/>
      <c r="H253"/>
      <c r="I253"/>
      <c r="J253"/>
      <c r="K253"/>
    </row>
    <row r="254" spans="1:11" s="64" customFormat="1" ht="13.5" thickBot="1">
      <c r="A254" s="69"/>
      <c r="B254" s="70"/>
      <c r="C254" s="70"/>
      <c r="D254" s="70"/>
      <c r="E254" s="71"/>
      <c r="F254" s="72"/>
      <c r="H254"/>
      <c r="I254"/>
      <c r="J254"/>
      <c r="K254"/>
    </row>
    <row r="255" spans="1:11" s="64" customFormat="1" ht="13.5" thickTop="1">
      <c r="A255" s="54"/>
      <c r="B255" s="54"/>
      <c r="C255" s="54"/>
      <c r="D255" s="54"/>
      <c r="E255" s="54"/>
      <c r="F255" s="54"/>
      <c r="G255" s="54"/>
      <c r="H255"/>
      <c r="I255"/>
      <c r="J255"/>
      <c r="K255"/>
    </row>
    <row r="256" spans="1:11" s="64" customFormat="1" ht="12.75">
      <c r="A256" s="54"/>
      <c r="B256" s="54"/>
      <c r="C256" s="54"/>
      <c r="D256" s="54"/>
      <c r="E256" s="54"/>
      <c r="F256" s="54"/>
      <c r="G256" s="54"/>
      <c r="H256"/>
      <c r="I256"/>
      <c r="J256"/>
      <c r="K256"/>
    </row>
    <row r="257" spans="1:11" s="64" customFormat="1" ht="12.75">
      <c r="A257" s="54"/>
      <c r="B257" s="54"/>
      <c r="C257" s="54"/>
      <c r="D257" s="54"/>
      <c r="E257" s="54"/>
      <c r="F257" s="54"/>
      <c r="G257" s="54"/>
      <c r="H257"/>
      <c r="I257"/>
      <c r="J257"/>
      <c r="K257"/>
    </row>
    <row r="258" spans="1:11" s="64" customFormat="1" ht="12.75">
      <c r="A258" s="54"/>
      <c r="B258" s="54"/>
      <c r="C258" s="54"/>
      <c r="D258" s="54"/>
      <c r="E258" s="54"/>
      <c r="F258" s="54"/>
      <c r="G258" s="54"/>
      <c r="H258"/>
      <c r="I258"/>
      <c r="J258"/>
      <c r="K258"/>
    </row>
    <row r="259" spans="1:11" s="64" customFormat="1" ht="12.75">
      <c r="A259" s="54"/>
      <c r="B259" s="54"/>
      <c r="C259" s="54"/>
      <c r="D259" s="54"/>
      <c r="E259" s="54"/>
      <c r="F259" s="54"/>
      <c r="G259" s="54"/>
      <c r="H259"/>
      <c r="I259"/>
      <c r="J259"/>
      <c r="K259"/>
    </row>
    <row r="260" spans="1:11" s="64" customFormat="1" ht="12.75">
      <c r="A260" s="54"/>
      <c r="B260" s="54"/>
      <c r="C260" s="54"/>
      <c r="D260" s="54"/>
      <c r="E260" s="54"/>
      <c r="F260" s="54"/>
      <c r="G260" s="54"/>
      <c r="H260" s="52"/>
      <c r="I260" s="53"/>
      <c r="J260" s="54"/>
      <c r="K260" s="54"/>
    </row>
    <row r="261" spans="1:11" s="64" customFormat="1" ht="12.75">
      <c r="A261" s="54"/>
      <c r="B261" s="54"/>
      <c r="C261" s="54"/>
      <c r="D261" s="54"/>
      <c r="E261" s="54"/>
      <c r="F261" s="54"/>
      <c r="G261" s="54"/>
      <c r="H261" s="52"/>
      <c r="I261" s="53"/>
      <c r="J261" s="54"/>
      <c r="K261" s="54"/>
    </row>
    <row r="262" spans="1:11" s="64" customFormat="1" ht="12.75">
      <c r="A262" s="54"/>
      <c r="B262" s="54"/>
      <c r="C262" s="54"/>
      <c r="D262" s="54"/>
      <c r="E262" s="54"/>
      <c r="F262" s="54"/>
      <c r="G262" s="54"/>
      <c r="H262" s="52"/>
      <c r="I262" s="53"/>
      <c r="J262" s="54"/>
      <c r="K262" s="54"/>
    </row>
    <row r="263" spans="8:9" s="54" customFormat="1" ht="12.75">
      <c r="H263" s="52"/>
      <c r="I263" s="53"/>
    </row>
    <row r="264" spans="8:9" s="54" customFormat="1" ht="12.75">
      <c r="H264" s="52"/>
      <c r="I264" s="53"/>
    </row>
    <row r="265" spans="8:9" s="54" customFormat="1" ht="12.75">
      <c r="H265" s="52"/>
      <c r="I265" s="53"/>
    </row>
    <row r="266" spans="8:9" s="54" customFormat="1" ht="12.75">
      <c r="H266" s="52"/>
      <c r="I266" s="53"/>
    </row>
    <row r="267" spans="8:9" s="54" customFormat="1" ht="12.75">
      <c r="H267" s="52"/>
      <c r="I267" s="53"/>
    </row>
    <row r="268" spans="8:9" s="54" customFormat="1" ht="12.75">
      <c r="H268" s="52"/>
      <c r="I268" s="53"/>
    </row>
    <row r="269" spans="8:9" s="54" customFormat="1" ht="12.75">
      <c r="H269" s="52"/>
      <c r="I269" s="53"/>
    </row>
    <row r="270" spans="8:9" s="54" customFormat="1" ht="12.75">
      <c r="H270" s="52"/>
      <c r="I270" s="53"/>
    </row>
    <row r="271" spans="8:9" s="54" customFormat="1" ht="12.75">
      <c r="H271" s="52"/>
      <c r="I271" s="53"/>
    </row>
    <row r="272" spans="8:9" s="54" customFormat="1" ht="12.75">
      <c r="H272" s="52"/>
      <c r="I272" s="53"/>
    </row>
    <row r="273" spans="8:9" s="54" customFormat="1" ht="12.75">
      <c r="H273" s="52"/>
      <c r="I273" s="53"/>
    </row>
    <row r="274" spans="8:9" s="54" customFormat="1" ht="12.75">
      <c r="H274" s="52"/>
      <c r="I274" s="53"/>
    </row>
    <row r="275" spans="8:9" s="54" customFormat="1" ht="12.75">
      <c r="H275" s="52"/>
      <c r="I275" s="53"/>
    </row>
    <row r="276" s="54" customFormat="1" ht="12.75"/>
    <row r="277" s="54" customFormat="1" ht="12.75"/>
    <row r="278" spans="8:11" s="54" customFormat="1" ht="12.75">
      <c r="H278" s="64"/>
      <c r="I278" s="64"/>
      <c r="J278" s="64"/>
      <c r="K278" s="64"/>
    </row>
    <row r="279" spans="8:11" s="54" customFormat="1" ht="12.75">
      <c r="H279" s="64"/>
      <c r="I279" s="64"/>
      <c r="J279" s="64"/>
      <c r="K279" s="64"/>
    </row>
    <row r="280" spans="8:11" s="54" customFormat="1" ht="12.75">
      <c r="H280" s="64"/>
      <c r="I280" s="64"/>
      <c r="J280" s="64"/>
      <c r="K280" s="64"/>
    </row>
    <row r="281" spans="8:11" s="54" customFormat="1" ht="12.75">
      <c r="H281" s="64"/>
      <c r="I281" s="64"/>
      <c r="J281" s="64"/>
      <c r="K281" s="64"/>
    </row>
    <row r="282" spans="8:11" s="54" customFormat="1" ht="12.75">
      <c r="H282" s="64"/>
      <c r="I282" s="64"/>
      <c r="J282" s="64"/>
      <c r="K282" s="64"/>
    </row>
    <row r="283" spans="8:11" s="54" customFormat="1" ht="12.75">
      <c r="H283" s="64"/>
      <c r="I283" s="64"/>
      <c r="J283" s="64"/>
      <c r="K283" s="64"/>
    </row>
    <row r="284" spans="8:11" s="54" customFormat="1" ht="12.75">
      <c r="H284" s="64"/>
      <c r="I284" s="64"/>
      <c r="J284" s="64"/>
      <c r="K284" s="64"/>
    </row>
    <row r="285" spans="8:11" s="54" customFormat="1" ht="12.75">
      <c r="H285" s="64"/>
      <c r="I285" s="64"/>
      <c r="J285" s="64"/>
      <c r="K285" s="64"/>
    </row>
    <row r="286" spans="8:11" s="54" customFormat="1" ht="12.75">
      <c r="H286" s="64"/>
      <c r="I286" s="64"/>
      <c r="J286" s="64"/>
      <c r="K286" s="64"/>
    </row>
    <row r="287" spans="8:11" s="54" customFormat="1" ht="12.75">
      <c r="H287" s="64"/>
      <c r="I287" s="64"/>
      <c r="J287" s="64"/>
      <c r="K287" s="64"/>
    </row>
    <row r="288" spans="8:11" s="54" customFormat="1" ht="12.75">
      <c r="H288" s="64"/>
      <c r="I288" s="64"/>
      <c r="J288" s="64"/>
      <c r="K288" s="64"/>
    </row>
    <row r="289" spans="8:11" s="54" customFormat="1" ht="12.75">
      <c r="H289" s="64"/>
      <c r="I289" s="64"/>
      <c r="J289" s="64"/>
      <c r="K289" s="64"/>
    </row>
    <row r="290" spans="8:11" s="54" customFormat="1" ht="12.75">
      <c r="H290" s="64"/>
      <c r="I290" s="64"/>
      <c r="J290" s="64"/>
      <c r="K290" s="64"/>
    </row>
    <row r="291" spans="8:11" s="54" customFormat="1" ht="12.75">
      <c r="H291" s="64"/>
      <c r="I291" s="64"/>
      <c r="J291" s="64"/>
      <c r="K291" s="64"/>
    </row>
    <row r="292" spans="8:11" s="54" customFormat="1" ht="12.75">
      <c r="H292" s="64"/>
      <c r="I292" s="64"/>
      <c r="J292" s="64"/>
      <c r="K292" s="64"/>
    </row>
    <row r="293" spans="8:11" s="54" customFormat="1" ht="12.75">
      <c r="H293" s="64"/>
      <c r="I293" s="64"/>
      <c r="J293" s="64"/>
      <c r="K293" s="64"/>
    </row>
    <row r="294" spans="8:11" s="54" customFormat="1" ht="12.75">
      <c r="H294" s="64"/>
      <c r="I294" s="64"/>
      <c r="J294" s="64"/>
      <c r="K294" s="64"/>
    </row>
    <row r="295" spans="8:11" s="54" customFormat="1" ht="12.75">
      <c r="H295" s="64"/>
      <c r="I295" s="64"/>
      <c r="J295" s="64"/>
      <c r="K295" s="64"/>
    </row>
    <row r="296" spans="8:11" s="54" customFormat="1" ht="12.75">
      <c r="H296" s="64"/>
      <c r="I296" s="64"/>
      <c r="J296" s="64"/>
      <c r="K296" s="64"/>
    </row>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row r="335" s="54" customFormat="1" ht="12.75"/>
    <row r="336" s="54" customFormat="1" ht="12.75"/>
    <row r="337" s="54" customFormat="1" ht="12.75"/>
    <row r="338" s="54" customFormat="1" ht="12.75"/>
    <row r="339" s="54" customFormat="1" ht="12.75"/>
    <row r="340" s="54" customFormat="1" ht="12.75"/>
    <row r="341" s="54" customFormat="1" ht="12.75"/>
    <row r="342" s="54" customFormat="1" ht="12.75"/>
    <row r="343" s="54" customFormat="1" ht="12.75"/>
    <row r="344" s="54" customFormat="1" ht="12.75"/>
    <row r="345" s="54" customFormat="1" ht="12.75"/>
    <row r="346" s="54" customFormat="1" ht="12.75"/>
    <row r="347" s="54" customFormat="1" ht="12.75"/>
    <row r="348" s="54" customFormat="1" ht="12.75"/>
    <row r="349" s="54" customFormat="1" ht="12.75"/>
    <row r="350" s="54" customFormat="1" ht="12.75"/>
    <row r="351" s="54" customFormat="1" ht="12.75"/>
    <row r="352" s="54" customFormat="1" ht="12.75"/>
    <row r="353" s="54" customFormat="1" ht="12.75"/>
    <row r="354" s="54" customFormat="1" ht="12.75"/>
    <row r="355" s="54" customFormat="1" ht="12.75"/>
    <row r="356" s="54" customFormat="1" ht="12.75"/>
    <row r="357" s="54" customFormat="1" ht="12.75"/>
    <row r="358" s="54" customFormat="1" ht="12.75"/>
    <row r="359" s="54" customFormat="1" ht="12.75"/>
    <row r="360" s="54" customFormat="1" ht="12.75"/>
    <row r="361" s="54" customFormat="1" ht="12.75"/>
    <row r="362" s="54" customFormat="1" ht="12.75"/>
    <row r="363" s="54" customFormat="1" ht="12.75"/>
    <row r="364" s="54" customFormat="1" ht="12.75"/>
    <row r="365" s="54" customFormat="1" ht="12.75"/>
    <row r="366" s="54" customFormat="1" ht="12.75"/>
    <row r="367" s="54" customFormat="1" ht="12.75"/>
    <row r="368" s="54" customFormat="1" ht="12.75"/>
    <row r="369" s="54" customFormat="1" ht="12.75"/>
    <row r="370" s="54" customFormat="1" ht="12.75"/>
    <row r="371" s="54" customFormat="1" ht="12.75"/>
    <row r="372" s="54" customFormat="1" ht="12.75"/>
    <row r="373" s="54" customFormat="1" ht="12.75"/>
    <row r="374" s="54" customFormat="1" ht="12.75"/>
    <row r="375" s="54" customFormat="1" ht="12.75"/>
    <row r="376" s="54" customFormat="1" ht="12.75"/>
    <row r="377" s="54" customFormat="1" ht="12.75"/>
    <row r="378" s="54" customFormat="1" ht="12.75"/>
    <row r="379" s="54" customFormat="1" ht="12.75"/>
    <row r="380" s="54" customFormat="1" ht="12.75"/>
    <row r="381" s="54" customFormat="1" ht="12.75"/>
    <row r="382" s="54" customFormat="1" ht="12.75"/>
    <row r="383" s="54" customFormat="1" ht="12.75"/>
    <row r="384" s="54" customFormat="1" ht="12.75"/>
    <row r="385" s="54" customFormat="1" ht="12.75"/>
    <row r="386" s="54" customFormat="1" ht="12.75"/>
    <row r="387" s="54" customFormat="1" ht="12.75"/>
    <row r="388" s="54" customFormat="1" ht="12.75"/>
    <row r="389" s="54" customFormat="1" ht="12.75"/>
    <row r="390" s="54" customFormat="1" ht="12.75"/>
    <row r="391" s="54" customFormat="1" ht="12.75"/>
    <row r="392" s="54" customFormat="1" ht="12.75"/>
    <row r="393" s="54" customFormat="1" ht="12.75"/>
    <row r="394" s="54" customFormat="1" ht="12.75"/>
    <row r="395" s="54" customFormat="1" ht="12.75"/>
    <row r="396" s="54" customFormat="1" ht="12.75"/>
    <row r="397" s="54" customFormat="1" ht="12.75"/>
    <row r="398" s="54" customFormat="1" ht="12.75"/>
    <row r="399" s="54" customFormat="1" ht="12.75"/>
    <row r="400" s="54" customFormat="1" ht="12.75"/>
    <row r="401" s="54" customFormat="1" ht="12.75"/>
    <row r="402" s="54" customFormat="1" ht="12.75"/>
    <row r="403" s="54" customFormat="1" ht="12.75"/>
    <row r="404" s="54" customFormat="1" ht="12.75"/>
    <row r="405" s="54" customFormat="1" ht="12.75"/>
    <row r="406" s="54" customFormat="1" ht="12.75"/>
    <row r="407" s="54" customFormat="1" ht="12.75"/>
    <row r="408" s="54" customFormat="1" ht="12.75"/>
    <row r="409" s="54" customFormat="1" ht="12.75"/>
    <row r="410" s="54" customFormat="1" ht="12.75"/>
    <row r="411" s="54" customFormat="1" ht="12.75"/>
    <row r="412" s="54" customFormat="1" ht="12.75"/>
    <row r="413" s="54" customFormat="1" ht="12.75"/>
    <row r="414" s="54" customFormat="1" ht="12.75"/>
    <row r="415" s="54" customFormat="1" ht="12.75"/>
    <row r="416" s="54" customFormat="1" ht="12.75"/>
    <row r="417" s="54" customFormat="1" ht="12.75"/>
    <row r="418" s="54" customFormat="1" ht="12.75"/>
    <row r="419" s="54" customFormat="1" ht="12.75"/>
    <row r="420" s="54" customFormat="1" ht="12.75"/>
    <row r="421" s="54" customFormat="1" ht="12.75"/>
    <row r="422" s="54" customFormat="1" ht="12.75"/>
    <row r="423" s="54" customFormat="1" ht="12.75"/>
    <row r="424" s="54" customFormat="1" ht="12.75"/>
    <row r="425" s="54" customFormat="1" ht="12.75"/>
    <row r="426" s="54" customFormat="1" ht="12.75"/>
    <row r="427" s="54" customFormat="1" ht="12.75"/>
    <row r="428" s="54" customFormat="1" ht="12.75"/>
    <row r="429" s="54" customFormat="1" ht="12.75"/>
    <row r="430" s="54" customFormat="1" ht="12.75"/>
    <row r="431" s="54" customFormat="1" ht="12.75"/>
    <row r="432" s="54" customFormat="1" ht="12.75"/>
    <row r="433" s="54" customFormat="1" ht="12.75"/>
    <row r="434" s="54" customFormat="1" ht="12.75"/>
    <row r="435" s="54" customFormat="1" ht="12.75"/>
    <row r="436" s="54" customFormat="1" ht="12.75"/>
    <row r="437" s="54" customFormat="1" ht="12.75"/>
    <row r="438" s="54" customFormat="1" ht="12.75"/>
    <row r="439" s="54" customFormat="1" ht="12.75"/>
    <row r="440" s="54" customFormat="1" ht="12.75"/>
    <row r="441" s="54" customFormat="1" ht="12.75"/>
    <row r="442" s="54" customFormat="1" ht="12.75"/>
    <row r="443" s="54" customFormat="1" ht="12.75"/>
    <row r="444" s="54" customFormat="1" ht="12.75"/>
    <row r="445" s="54" customFormat="1" ht="12.75"/>
    <row r="446" s="54" customFormat="1" ht="12.75"/>
    <row r="447" s="54" customFormat="1" ht="12.75"/>
    <row r="448" s="54" customFormat="1" ht="12.75"/>
    <row r="449" s="54" customFormat="1" ht="12.75"/>
    <row r="450" s="54" customFormat="1" ht="12.75"/>
    <row r="451" s="54" customFormat="1" ht="12.75"/>
    <row r="452" s="54" customFormat="1" ht="12.75"/>
    <row r="453" s="54" customFormat="1" ht="12.75"/>
    <row r="454" s="54" customFormat="1" ht="12.75"/>
    <row r="455" s="54" customFormat="1" ht="12.75"/>
    <row r="456" s="54" customFormat="1" ht="12.75"/>
    <row r="457" s="54" customFormat="1" ht="12.75"/>
    <row r="458" s="54" customFormat="1" ht="12.75"/>
    <row r="459" s="54" customFormat="1" ht="12.75"/>
    <row r="460" s="54" customFormat="1" ht="12.75"/>
    <row r="461" s="54" customFormat="1" ht="12.75"/>
    <row r="462" s="54" customFormat="1" ht="12.75"/>
    <row r="463" s="54" customFormat="1" ht="12.75"/>
    <row r="464" s="54" customFormat="1" ht="12.75"/>
    <row r="465" s="54" customFormat="1" ht="12.75"/>
    <row r="466" s="54" customFormat="1" ht="12.75"/>
    <row r="467" s="54" customFormat="1" ht="12.75"/>
    <row r="468" s="54" customFormat="1" ht="12.75"/>
    <row r="469" s="54" customFormat="1" ht="12.75"/>
    <row r="470" s="54" customFormat="1" ht="12.75"/>
    <row r="471" s="54" customFormat="1" ht="12.75"/>
    <row r="472" s="54" customFormat="1" ht="12.75"/>
    <row r="473" s="54" customFormat="1" ht="12.75"/>
    <row r="474" s="54" customFormat="1" ht="12.75"/>
    <row r="475" s="54" customFormat="1" ht="12.75"/>
    <row r="476" s="54" customFormat="1" ht="12.75"/>
    <row r="477" s="54" customFormat="1" ht="12.75"/>
    <row r="478" s="54" customFormat="1" ht="12.75"/>
    <row r="479" s="54" customFormat="1" ht="12.75"/>
    <row r="480" s="54" customFormat="1" ht="12.75"/>
    <row r="481" s="54" customFormat="1" ht="12.75"/>
    <row r="482" s="54" customFormat="1" ht="12.75"/>
    <row r="483" s="54" customFormat="1" ht="12.75"/>
    <row r="484" s="54" customFormat="1" ht="12.75"/>
    <row r="485" s="54" customFormat="1" ht="12.75"/>
    <row r="486" s="54" customFormat="1" ht="12.75"/>
    <row r="487" s="54" customFormat="1" ht="12.75"/>
    <row r="488" s="54" customFormat="1" ht="12.75"/>
    <row r="489" s="54" customFormat="1" ht="12.75"/>
    <row r="490" s="54" customFormat="1" ht="12.75"/>
    <row r="491" s="54" customFormat="1" ht="12.75"/>
    <row r="492" s="54" customFormat="1" ht="12.75"/>
    <row r="493" s="54" customFormat="1" ht="12.75"/>
    <row r="494" s="54" customFormat="1" ht="12.75"/>
    <row r="495" s="54" customFormat="1" ht="12.75"/>
    <row r="496" s="54" customFormat="1" ht="12.75"/>
    <row r="497" s="54" customFormat="1" ht="12.75"/>
    <row r="498" s="54" customFormat="1" ht="12.75"/>
    <row r="499" s="54" customFormat="1" ht="12.75"/>
    <row r="500" s="54" customFormat="1" ht="12.75"/>
    <row r="501" s="54" customFormat="1" ht="12.75"/>
    <row r="502" s="54" customFormat="1" ht="12.75"/>
    <row r="503" s="54" customFormat="1" ht="12.75"/>
    <row r="504" s="54" customFormat="1" ht="12.75"/>
    <row r="505" s="54" customFormat="1" ht="12.75"/>
    <row r="506" s="54" customFormat="1" ht="12.75"/>
    <row r="507" s="54" customFormat="1" ht="12.75"/>
    <row r="508" s="54" customFormat="1" ht="12.75"/>
    <row r="509" s="54" customFormat="1" ht="12.75"/>
    <row r="510" s="54" customFormat="1" ht="12.75"/>
    <row r="511" s="54" customFormat="1" ht="12.75"/>
    <row r="512" s="54" customFormat="1" ht="12.75"/>
    <row r="513" s="54" customFormat="1" ht="12.75"/>
    <row r="514" s="54" customFormat="1" ht="12.75"/>
    <row r="515" s="54" customFormat="1" ht="12.75"/>
    <row r="516" s="54" customFormat="1" ht="12.75"/>
    <row r="517" s="54" customFormat="1" ht="12.75"/>
    <row r="518" s="54" customFormat="1" ht="12.75"/>
    <row r="519" s="54" customFormat="1" ht="12.75"/>
    <row r="520" s="54" customFormat="1" ht="12.75"/>
    <row r="521" s="54" customFormat="1" ht="12.75"/>
    <row r="522" s="54" customFormat="1" ht="12.75"/>
    <row r="523" s="54" customFormat="1" ht="12.75"/>
    <row r="524" s="54" customFormat="1" ht="12.75"/>
    <row r="525" s="54" customFormat="1" ht="12.75"/>
    <row r="526" s="54" customFormat="1" ht="12.75"/>
    <row r="527" s="54" customFormat="1" ht="12.75"/>
    <row r="528" s="54" customFormat="1" ht="12.75"/>
    <row r="529" s="54" customFormat="1" ht="12.75"/>
    <row r="530" s="54" customFormat="1" ht="12.75"/>
    <row r="531" s="54" customFormat="1" ht="12.75"/>
    <row r="532" s="54" customFormat="1" ht="12.75"/>
    <row r="533" s="54" customFormat="1" ht="12.75"/>
    <row r="534" s="54" customFormat="1" ht="12.75"/>
    <row r="535" s="54" customFormat="1" ht="12.75"/>
    <row r="536" s="54" customFormat="1" ht="12.75"/>
    <row r="537" s="54" customFormat="1" ht="12.75"/>
    <row r="538" s="54" customFormat="1" ht="12.75"/>
    <row r="539" s="54" customFormat="1" ht="12.75"/>
    <row r="540" s="54" customFormat="1" ht="12.75"/>
    <row r="541" s="54" customFormat="1" ht="12.75"/>
    <row r="542" s="54" customFormat="1" ht="12.75"/>
    <row r="543" s="54" customFormat="1" ht="12.75"/>
    <row r="544" s="54" customFormat="1" ht="12.75"/>
    <row r="545" s="54" customFormat="1" ht="12.75"/>
    <row r="546" s="54" customFormat="1" ht="12.75"/>
    <row r="547" s="54" customFormat="1" ht="12.75"/>
    <row r="548" s="54" customFormat="1" ht="12.75"/>
    <row r="549" s="54" customFormat="1" ht="12.75"/>
    <row r="550" s="54" customFormat="1" ht="12.75"/>
    <row r="551" s="54" customFormat="1" ht="12.75"/>
    <row r="552" s="54" customFormat="1" ht="12.75"/>
    <row r="553" s="54" customFormat="1" ht="12.75"/>
    <row r="554" s="54" customFormat="1" ht="12.75"/>
    <row r="555" s="54" customFormat="1" ht="12.75"/>
    <row r="556" s="54" customFormat="1" ht="12.75"/>
    <row r="557" s="54" customFormat="1" ht="12.75"/>
    <row r="558" s="54" customFormat="1" ht="12.75"/>
    <row r="559" s="54" customFormat="1" ht="12.75"/>
    <row r="560" s="54" customFormat="1" ht="12.75"/>
    <row r="561" s="54" customFormat="1" ht="12.75"/>
    <row r="562" s="54" customFormat="1" ht="12.75"/>
    <row r="563" s="54" customFormat="1" ht="12.75"/>
    <row r="564" s="54" customFormat="1" ht="12.75"/>
    <row r="565" s="54" customFormat="1" ht="12.75"/>
    <row r="566" s="54" customFormat="1" ht="12.75"/>
    <row r="567" s="54" customFormat="1" ht="12.75"/>
    <row r="568" s="54" customFormat="1" ht="12.75"/>
    <row r="569" s="54" customFormat="1" ht="12.75"/>
    <row r="570" s="54" customFormat="1" ht="12.75"/>
    <row r="571" s="54" customFormat="1" ht="12.75"/>
    <row r="572" s="54" customFormat="1" ht="12.75"/>
    <row r="573" s="54" customFormat="1" ht="12.75"/>
    <row r="574" s="54" customFormat="1" ht="12.75"/>
    <row r="575" s="54" customFormat="1" ht="12.75"/>
    <row r="576" s="54" customFormat="1" ht="12.75"/>
    <row r="577" s="54" customFormat="1" ht="12.75"/>
    <row r="578" s="54" customFormat="1" ht="12.75"/>
    <row r="579" s="54" customFormat="1" ht="12.75"/>
    <row r="580" s="54" customFormat="1" ht="12.75"/>
    <row r="581" s="54" customFormat="1" ht="12.75"/>
    <row r="582" s="54" customFormat="1" ht="12.75"/>
    <row r="583" s="54" customFormat="1" ht="12.75"/>
    <row r="584" s="54" customFormat="1" ht="12.75"/>
    <row r="585" s="54" customFormat="1" ht="12.75"/>
    <row r="586" s="54" customFormat="1" ht="12.75"/>
    <row r="587" s="54" customFormat="1" ht="12.75"/>
    <row r="588" s="54" customFormat="1" ht="12.75"/>
    <row r="589" s="54" customFormat="1" ht="12.75"/>
    <row r="590" s="54" customFormat="1" ht="12.75"/>
    <row r="591" s="54" customFormat="1" ht="12.75"/>
    <row r="592" s="54" customFormat="1" ht="12.75"/>
    <row r="593" s="54" customFormat="1" ht="12.75"/>
    <row r="594" s="54" customFormat="1" ht="12.75"/>
    <row r="595" s="54" customFormat="1" ht="12.75"/>
    <row r="596" s="54" customFormat="1" ht="12.75"/>
    <row r="597" s="54" customFormat="1" ht="12.75"/>
    <row r="598" s="54" customFormat="1" ht="12.75"/>
    <row r="599" s="54" customFormat="1" ht="12.75"/>
    <row r="600" s="54" customFormat="1" ht="12.75"/>
    <row r="601" s="54" customFormat="1" ht="12.75"/>
    <row r="602" s="54" customFormat="1" ht="12.75"/>
    <row r="603" s="54" customFormat="1" ht="12.75"/>
    <row r="604" s="54" customFormat="1" ht="12.75"/>
    <row r="605" s="54" customFormat="1" ht="12.75"/>
    <row r="606" s="54" customFormat="1" ht="12.75"/>
    <row r="607" s="54" customFormat="1" ht="12.75"/>
    <row r="608" s="54" customFormat="1" ht="12.75"/>
    <row r="609" s="54" customFormat="1" ht="12.75"/>
    <row r="610" s="54" customFormat="1" ht="12.75"/>
    <row r="611" s="54" customFormat="1" ht="12.75"/>
    <row r="612" s="54" customFormat="1" ht="12.75"/>
    <row r="613" s="54" customFormat="1" ht="12.75"/>
    <row r="614" s="54" customFormat="1" ht="12.75"/>
    <row r="615" s="54" customFormat="1" ht="12.75"/>
    <row r="616" s="54" customFormat="1" ht="12.75"/>
    <row r="617" s="54" customFormat="1" ht="12.75"/>
    <row r="618" s="54" customFormat="1" ht="12.75"/>
    <row r="619" s="54" customFormat="1" ht="12.75"/>
    <row r="620" s="54" customFormat="1" ht="12.75"/>
    <row r="621" s="54" customFormat="1" ht="12.75"/>
    <row r="622" s="54" customFormat="1" ht="12.75"/>
    <row r="623" s="54" customFormat="1" ht="12.75"/>
    <row r="624" s="54" customFormat="1" ht="12.75"/>
    <row r="625" s="54" customFormat="1" ht="12.75"/>
    <row r="626" s="54" customFormat="1" ht="12.75"/>
    <row r="627" s="54" customFormat="1" ht="12.75"/>
    <row r="628" s="54" customFormat="1" ht="12.75"/>
    <row r="629" s="54" customFormat="1" ht="12.75"/>
    <row r="630" s="54" customFormat="1" ht="12.75"/>
    <row r="631" s="54" customFormat="1" ht="12.75"/>
    <row r="632" s="54" customFormat="1" ht="12.75"/>
    <row r="633" s="54" customFormat="1" ht="12.75"/>
    <row r="634" s="54" customFormat="1" ht="12.75"/>
    <row r="635" s="54" customFormat="1" ht="12.75"/>
    <row r="636" s="54" customFormat="1" ht="12.75"/>
    <row r="637" s="54" customFormat="1" ht="12.75"/>
    <row r="638" s="54" customFormat="1" ht="12.75"/>
    <row r="639" s="54" customFormat="1" ht="12.75"/>
    <row r="640" s="54" customFormat="1" ht="12.75"/>
    <row r="641" s="54" customFormat="1" ht="12.75"/>
    <row r="642" s="54" customFormat="1" ht="12.75"/>
    <row r="643" s="54" customFormat="1" ht="12.75"/>
    <row r="644" s="54" customFormat="1" ht="12.75"/>
    <row r="645" s="54" customFormat="1" ht="12.75"/>
    <row r="646" s="54" customFormat="1" ht="12.75"/>
    <row r="647" s="54" customFormat="1" ht="12.75"/>
    <row r="648" s="54" customFormat="1" ht="12.75"/>
    <row r="649" s="54" customFormat="1" ht="12.75"/>
    <row r="650" s="54" customFormat="1" ht="12.75"/>
    <row r="651" s="54" customFormat="1" ht="12.75"/>
    <row r="652" s="54" customFormat="1" ht="12.75"/>
    <row r="653" s="54" customFormat="1" ht="12.75"/>
    <row r="654" s="54" customFormat="1" ht="12.75"/>
    <row r="655" s="54" customFormat="1" ht="12.75"/>
    <row r="656" s="54" customFormat="1" ht="12.75"/>
    <row r="657" s="54" customFormat="1" ht="12.75"/>
    <row r="658" s="54" customFormat="1" ht="12.75"/>
    <row r="659" s="54" customFormat="1" ht="12.75"/>
    <row r="660" s="54" customFormat="1" ht="12.75"/>
    <row r="661" s="54" customFormat="1" ht="12.75"/>
    <row r="662" s="54" customFormat="1" ht="12.75"/>
    <row r="663" s="54" customFormat="1" ht="12.75"/>
    <row r="664" s="54" customFormat="1" ht="12.75"/>
    <row r="665" s="54" customFormat="1" ht="12.75"/>
    <row r="666" s="54" customFormat="1" ht="12.75"/>
    <row r="667" s="54" customFormat="1" ht="12.75"/>
    <row r="668" s="54" customFormat="1" ht="12.75"/>
    <row r="669" s="54" customFormat="1" ht="12.75"/>
    <row r="670" s="54" customFormat="1" ht="12.75"/>
    <row r="671" s="54" customFormat="1" ht="12.75"/>
    <row r="672" s="54" customFormat="1" ht="12.75"/>
    <row r="673" s="54" customFormat="1" ht="12.75"/>
    <row r="674" s="54" customFormat="1" ht="12.75"/>
    <row r="675" s="54" customFormat="1" ht="12.75"/>
    <row r="676" s="54" customFormat="1" ht="12.75"/>
    <row r="677" s="54" customFormat="1" ht="12.75"/>
    <row r="678" s="54" customFormat="1" ht="12.75"/>
    <row r="679" s="54" customFormat="1" ht="12.75"/>
    <row r="680" s="54" customFormat="1" ht="12.75"/>
    <row r="681" s="54" customFormat="1" ht="12.75"/>
    <row r="682" s="54" customFormat="1" ht="12.75"/>
    <row r="683" s="54" customFormat="1" ht="12.75"/>
    <row r="684" s="54" customFormat="1" ht="12.75"/>
    <row r="685" s="54" customFormat="1" ht="12.75"/>
    <row r="686" s="54" customFormat="1" ht="12.75"/>
    <row r="687" s="54" customFormat="1" ht="12.75"/>
    <row r="688" s="54" customFormat="1" ht="12.75"/>
    <row r="689" s="54" customFormat="1" ht="12.75"/>
    <row r="690" s="54" customFormat="1" ht="12.75"/>
    <row r="691" s="54" customFormat="1" ht="12.75"/>
    <row r="692" s="54" customFormat="1" ht="12.75"/>
    <row r="693" s="54" customFormat="1" ht="12.75"/>
    <row r="694" s="54" customFormat="1" ht="12.75"/>
    <row r="695" s="54" customFormat="1" ht="12.75"/>
    <row r="696" s="54" customFormat="1" ht="12.75"/>
    <row r="697" s="54" customFormat="1" ht="12.75"/>
    <row r="698" s="54" customFormat="1" ht="12.75"/>
    <row r="699" s="54" customFormat="1" ht="12.75"/>
    <row r="700" s="54" customFormat="1" ht="12.75"/>
    <row r="701" s="54" customFormat="1" ht="12.75"/>
    <row r="702" s="54" customFormat="1" ht="12.75"/>
    <row r="703" s="54" customFormat="1" ht="12.75"/>
    <row r="704" s="54" customFormat="1" ht="12.75"/>
    <row r="705" s="54" customFormat="1" ht="12.75"/>
    <row r="706" s="54" customFormat="1" ht="12.75"/>
    <row r="707" s="54" customFormat="1" ht="12.75"/>
    <row r="708" s="54" customFormat="1" ht="12.75"/>
    <row r="709" s="54" customFormat="1" ht="12.75"/>
    <row r="710" s="54" customFormat="1" ht="12.75"/>
    <row r="711" s="54" customFormat="1" ht="12.75"/>
    <row r="712" s="54" customFormat="1" ht="12.75"/>
    <row r="713" s="54" customFormat="1" ht="12.75"/>
    <row r="714" s="54" customFormat="1" ht="12.75"/>
    <row r="715" s="54" customFormat="1" ht="12.75"/>
    <row r="716" s="54" customFormat="1" ht="12.75"/>
    <row r="717" s="54" customFormat="1" ht="12.75"/>
    <row r="718" s="54" customFormat="1" ht="12.75"/>
    <row r="719" s="54" customFormat="1" ht="12.75"/>
    <row r="720" s="54" customFormat="1" ht="12.75"/>
    <row r="721" s="54" customFormat="1" ht="12.75"/>
    <row r="722" s="54" customFormat="1" ht="12.75"/>
    <row r="723" s="54" customFormat="1" ht="12.75"/>
    <row r="724" s="54" customFormat="1" ht="12.75"/>
    <row r="725" s="54" customFormat="1" ht="12.75"/>
    <row r="726" s="54" customFormat="1" ht="12.75"/>
    <row r="727" s="54" customFormat="1" ht="12.75"/>
    <row r="728" s="54" customFormat="1" ht="12.75"/>
    <row r="729" s="54" customFormat="1" ht="12.75"/>
    <row r="730" s="54" customFormat="1" ht="12.75"/>
    <row r="731" s="54" customFormat="1" ht="12.75"/>
    <row r="732" s="54" customFormat="1" ht="12.75"/>
    <row r="733" s="54" customFormat="1" ht="12.75"/>
    <row r="734" s="54" customFormat="1" ht="12.75"/>
    <row r="735" s="54" customFormat="1" ht="12.75"/>
    <row r="736" s="54" customFormat="1" ht="12.75"/>
    <row r="737" s="54" customFormat="1" ht="12.75"/>
    <row r="738" s="54" customFormat="1" ht="12.75"/>
    <row r="739" s="54" customFormat="1" ht="12.75"/>
    <row r="740" s="54" customFormat="1" ht="12.75"/>
    <row r="741" s="54" customFormat="1" ht="12.75"/>
    <row r="742" s="54" customFormat="1" ht="12.75"/>
    <row r="743" s="54" customFormat="1" ht="12.75"/>
    <row r="744" s="54" customFormat="1" ht="12.75"/>
    <row r="745" s="54" customFormat="1" ht="12.75"/>
    <row r="746" s="54" customFormat="1" ht="12.75"/>
    <row r="747" s="54" customFormat="1" ht="12.75"/>
    <row r="748" s="54" customFormat="1" ht="12.75"/>
    <row r="749" s="54" customFormat="1" ht="12.75"/>
    <row r="750" s="54" customFormat="1" ht="12.75"/>
    <row r="751" s="54" customFormat="1" ht="12.75"/>
    <row r="752" s="54" customFormat="1" ht="12.75"/>
    <row r="753" s="54" customFormat="1" ht="12.75"/>
    <row r="754" s="54" customFormat="1" ht="12.75"/>
    <row r="755" s="54" customFormat="1" ht="12.75"/>
    <row r="756" s="54" customFormat="1" ht="12.75"/>
    <row r="757" s="54" customFormat="1" ht="12.75"/>
    <row r="758" s="54" customFormat="1" ht="12.75"/>
    <row r="759" s="54" customFormat="1" ht="12.75"/>
    <row r="760" s="54" customFormat="1" ht="12.75"/>
    <row r="761" s="54" customFormat="1" ht="12.75"/>
    <row r="762" s="54" customFormat="1" ht="12.75"/>
    <row r="763" s="54" customFormat="1" ht="12.75"/>
    <row r="764" s="54" customFormat="1" ht="12.75"/>
    <row r="765" s="54" customFormat="1" ht="12.75"/>
    <row r="766" s="54" customFormat="1" ht="12.75"/>
    <row r="767" s="54" customFormat="1" ht="12.75"/>
    <row r="768" s="54" customFormat="1" ht="12.75"/>
    <row r="769" s="54" customFormat="1" ht="12.75"/>
    <row r="770" s="54" customFormat="1" ht="12.75"/>
    <row r="771" s="54" customFormat="1" ht="12.75"/>
    <row r="772" s="54" customFormat="1" ht="12.75"/>
    <row r="773" s="54" customFormat="1" ht="12.75"/>
    <row r="774" s="54" customFormat="1" ht="12.75"/>
    <row r="775" s="54" customFormat="1" ht="12.75"/>
    <row r="776" s="54" customFormat="1" ht="12.75"/>
    <row r="777" s="54" customFormat="1" ht="12.75"/>
    <row r="778" s="54" customFormat="1" ht="12.75"/>
    <row r="779" s="54" customFormat="1" ht="12.75"/>
    <row r="780" s="54" customFormat="1" ht="12.75"/>
    <row r="781" s="54" customFormat="1" ht="12.75"/>
    <row r="782" s="54" customFormat="1" ht="12.75"/>
    <row r="783" s="54" customFormat="1" ht="12.75"/>
    <row r="784" s="54" customFormat="1" ht="12.75"/>
    <row r="785" s="54" customFormat="1" ht="12.75"/>
    <row r="786" s="54" customFormat="1" ht="12.75"/>
    <row r="787" s="54" customFormat="1" ht="12.75"/>
    <row r="788" s="54" customFormat="1" ht="12.75"/>
    <row r="789" s="54" customFormat="1" ht="12.75"/>
    <row r="790" s="54" customFormat="1" ht="12.75"/>
    <row r="791" s="54" customFormat="1" ht="12.75"/>
    <row r="792" s="54" customFormat="1" ht="12.75"/>
    <row r="793" s="54" customFormat="1" ht="12.75"/>
    <row r="794" s="54" customFormat="1" ht="12.75"/>
    <row r="795" s="54" customFormat="1" ht="12.75"/>
    <row r="796" s="54" customFormat="1" ht="12.75"/>
    <row r="797" s="54" customFormat="1" ht="12.75"/>
    <row r="798" s="54" customFormat="1" ht="12.75"/>
    <row r="799" s="54" customFormat="1" ht="12.75"/>
    <row r="800" s="54" customFormat="1" ht="12.75"/>
    <row r="801" s="54" customFormat="1" ht="12.75"/>
    <row r="802" s="54" customFormat="1" ht="12.75"/>
    <row r="803" s="54" customFormat="1" ht="12.75"/>
    <row r="804" s="54" customFormat="1" ht="12.75"/>
    <row r="805" s="54" customFormat="1" ht="12.75"/>
    <row r="806" s="54" customFormat="1" ht="12.75"/>
    <row r="807" s="54" customFormat="1" ht="12.75"/>
    <row r="808" s="54" customFormat="1" ht="12.75"/>
    <row r="809" s="54" customFormat="1" ht="12.75"/>
    <row r="810" s="54" customFormat="1" ht="12.75"/>
    <row r="811" s="54" customFormat="1" ht="12.75"/>
    <row r="812" s="54" customFormat="1" ht="12.75"/>
    <row r="813" s="54" customFormat="1" ht="12.75"/>
    <row r="814" s="54" customFormat="1" ht="12.75"/>
    <row r="815" s="54" customFormat="1" ht="12.75"/>
    <row r="816" s="54" customFormat="1" ht="12.75"/>
    <row r="817" s="54" customFormat="1" ht="12.75"/>
    <row r="818" s="54" customFormat="1" ht="12.75"/>
    <row r="819" s="54" customFormat="1" ht="12.75"/>
    <row r="820" s="54" customFormat="1" ht="12.75"/>
    <row r="821" s="54" customFormat="1" ht="12.75"/>
    <row r="822" s="54" customFormat="1" ht="12.75"/>
    <row r="823" s="54" customFormat="1" ht="12.75"/>
    <row r="824" s="54" customFormat="1" ht="12.75"/>
    <row r="825" s="54" customFormat="1" ht="12.75"/>
    <row r="826" s="54" customFormat="1" ht="12.75"/>
    <row r="827" s="54" customFormat="1" ht="12.75"/>
    <row r="828" s="54" customFormat="1" ht="12.75"/>
    <row r="829" s="54" customFormat="1" ht="12.75"/>
    <row r="830" s="54" customFormat="1" ht="12.75"/>
    <row r="831" s="54" customFormat="1" ht="12.75"/>
    <row r="832" s="54" customFormat="1" ht="12.75"/>
    <row r="833" s="54" customFormat="1" ht="12.75"/>
    <row r="834" s="54" customFormat="1" ht="12.75"/>
    <row r="835" s="54" customFormat="1" ht="12.75"/>
    <row r="836" s="54" customFormat="1" ht="12.75"/>
    <row r="837" s="54" customFormat="1" ht="12.75"/>
    <row r="838" s="54" customFormat="1" ht="12.75"/>
    <row r="839" s="54" customFormat="1" ht="12.75"/>
    <row r="840" s="54" customFormat="1" ht="12.75"/>
    <row r="841" s="54" customFormat="1" ht="12.75"/>
    <row r="842" s="54" customFormat="1" ht="12.75"/>
    <row r="843" s="54" customFormat="1" ht="12.75"/>
    <row r="844" s="54" customFormat="1" ht="12.75"/>
    <row r="845" s="54" customFormat="1" ht="12.75"/>
    <row r="846" s="54" customFormat="1" ht="12.75"/>
    <row r="847" s="54" customFormat="1" ht="12.75"/>
    <row r="848" s="54" customFormat="1" ht="12.75"/>
    <row r="849" s="54" customFormat="1" ht="12.75"/>
    <row r="850" s="54" customFormat="1" ht="12.75"/>
    <row r="851" s="54" customFormat="1" ht="12.75"/>
    <row r="852" s="54" customFormat="1" ht="12.75"/>
    <row r="853" s="54" customFormat="1" ht="12.75"/>
    <row r="854" s="54" customFormat="1" ht="12.75"/>
    <row r="855" s="54" customFormat="1" ht="12.75"/>
    <row r="856" s="54" customFormat="1" ht="12.75"/>
    <row r="857" s="54" customFormat="1" ht="12.75"/>
    <row r="858" s="54" customFormat="1" ht="12.75"/>
    <row r="859" s="54" customFormat="1" ht="12.75"/>
    <row r="860" s="54" customFormat="1" ht="12.75"/>
    <row r="861" s="54" customFormat="1" ht="12.75"/>
    <row r="862" s="54" customFormat="1" ht="12.75"/>
    <row r="863" s="54" customFormat="1" ht="12.75"/>
    <row r="864" s="54" customFormat="1" ht="12.75"/>
    <row r="865" s="54" customFormat="1" ht="12.75"/>
    <row r="866" s="54" customFormat="1" ht="12.75"/>
    <row r="867" s="54" customFormat="1" ht="12.75"/>
    <row r="868" s="54" customFormat="1" ht="12.75"/>
    <row r="869" s="54" customFormat="1" ht="12.75"/>
    <row r="870" s="54" customFormat="1" ht="12.75"/>
    <row r="871" s="54" customFormat="1" ht="12.75"/>
    <row r="872" s="54" customFormat="1" ht="12.75"/>
    <row r="873" s="54" customFormat="1" ht="12.75"/>
    <row r="874" s="54" customFormat="1" ht="12.75"/>
    <row r="875" s="54" customFormat="1" ht="12.75"/>
    <row r="876" s="54" customFormat="1" ht="12.75"/>
    <row r="877" s="54" customFormat="1" ht="12.75"/>
    <row r="878" s="54" customFormat="1" ht="12.75"/>
    <row r="879" s="54" customFormat="1" ht="12.75"/>
    <row r="880" s="54" customFormat="1" ht="12.75"/>
    <row r="881" s="54" customFormat="1" ht="12.75"/>
    <row r="882" s="54" customFormat="1" ht="12.75"/>
    <row r="883" s="54" customFormat="1" ht="12.75"/>
    <row r="884" s="54" customFormat="1" ht="12.75"/>
    <row r="885" s="54" customFormat="1" ht="12.75"/>
    <row r="886" s="54" customFormat="1" ht="12.75"/>
    <row r="887" s="54" customFormat="1" ht="12.75"/>
    <row r="888" s="54" customFormat="1" ht="12.75"/>
    <row r="889" s="54" customFormat="1" ht="12.75"/>
    <row r="890" s="54" customFormat="1" ht="12.75"/>
    <row r="891" s="54" customFormat="1" ht="12.75"/>
    <row r="892" s="54" customFormat="1" ht="12.75"/>
    <row r="893" s="54" customFormat="1" ht="12.75"/>
    <row r="894" s="54" customFormat="1" ht="12.75"/>
    <row r="895" s="54" customFormat="1" ht="12.75"/>
    <row r="896" s="54" customFormat="1" ht="12.75"/>
    <row r="897" s="54" customFormat="1" ht="12.75"/>
    <row r="898" s="54" customFormat="1" ht="12.75"/>
    <row r="899" s="54" customFormat="1" ht="12.75"/>
    <row r="900" s="54" customFormat="1" ht="12.75"/>
    <row r="901" s="54" customFormat="1" ht="12.75"/>
    <row r="902" s="54" customFormat="1" ht="12.75"/>
    <row r="903" s="54" customFormat="1" ht="12.75"/>
    <row r="904" s="54" customFormat="1" ht="12.75"/>
    <row r="905" s="54" customFormat="1" ht="12.75"/>
    <row r="906" s="54" customFormat="1" ht="12.75"/>
    <row r="907" s="54" customFormat="1" ht="12.75"/>
    <row r="908" s="54" customFormat="1" ht="12.75"/>
    <row r="909" s="54" customFormat="1" ht="12.75"/>
    <row r="910" s="54" customFormat="1" ht="12.75"/>
    <row r="911" s="54" customFormat="1" ht="12.75"/>
    <row r="912" s="54" customFormat="1" ht="12.75"/>
    <row r="913" s="54" customFormat="1" ht="12.75"/>
    <row r="914" s="54" customFormat="1" ht="12.75"/>
    <row r="915" s="54" customFormat="1" ht="12.75"/>
    <row r="916" s="54" customFormat="1" ht="12.75"/>
    <row r="917" s="54" customFormat="1" ht="12.75"/>
    <row r="918" s="54" customFormat="1" ht="12.75"/>
    <row r="919" s="54" customFormat="1" ht="12.75"/>
    <row r="920" s="54" customFormat="1" ht="12.75"/>
    <row r="921" s="54" customFormat="1" ht="12.75"/>
    <row r="922" s="54" customFormat="1" ht="12.75"/>
    <row r="923" s="54" customFormat="1" ht="12.75"/>
    <row r="924" s="54" customFormat="1" ht="12.75"/>
    <row r="925" s="54" customFormat="1" ht="12.75"/>
    <row r="926" s="54" customFormat="1" ht="12.75"/>
    <row r="927" s="54" customFormat="1" ht="12.75"/>
    <row r="928" s="54" customFormat="1" ht="12.75"/>
    <row r="929" s="54" customFormat="1" ht="12.75"/>
    <row r="930" s="54" customFormat="1" ht="12.75"/>
    <row r="931" s="54" customFormat="1" ht="12.75"/>
    <row r="932" s="54" customFormat="1" ht="12.75"/>
    <row r="933" s="54" customFormat="1" ht="12.75"/>
    <row r="934" s="54" customFormat="1" ht="12.75"/>
    <row r="935" s="54" customFormat="1" ht="12.75"/>
    <row r="936" s="54" customFormat="1" ht="12.75"/>
    <row r="937" s="54" customFormat="1" ht="12.75"/>
    <row r="938" s="54" customFormat="1" ht="12.75"/>
    <row r="939" s="54" customFormat="1" ht="12.75"/>
    <row r="940" s="54" customFormat="1" ht="12.75"/>
    <row r="941" s="54" customFormat="1" ht="12.75"/>
    <row r="942" s="54" customFormat="1" ht="12.75"/>
    <row r="943" s="54" customFormat="1" ht="12.75"/>
    <row r="944" s="54" customFormat="1" ht="12.75"/>
    <row r="945" s="54" customFormat="1" ht="12.75"/>
    <row r="946" s="54" customFormat="1" ht="12.75"/>
    <row r="947" s="54" customFormat="1" ht="12.75"/>
    <row r="948" s="54" customFormat="1" ht="12.75"/>
    <row r="949" s="54" customFormat="1" ht="12.75"/>
    <row r="950" s="54" customFormat="1" ht="12.75"/>
    <row r="951" s="54" customFormat="1" ht="12.75"/>
    <row r="952" s="54" customFormat="1" ht="12.75"/>
    <row r="953" s="54" customFormat="1" ht="12.75"/>
    <row r="954" s="54" customFormat="1" ht="12.75"/>
    <row r="955" s="54" customFormat="1" ht="12.75"/>
    <row r="956" s="54" customFormat="1" ht="12.75"/>
    <row r="957" s="54" customFormat="1" ht="12.75"/>
    <row r="958" s="54" customFormat="1" ht="12.75"/>
    <row r="959" s="54" customFormat="1" ht="12.75"/>
    <row r="960" s="54" customFormat="1" ht="12.75"/>
    <row r="961" s="54" customFormat="1" ht="12.75"/>
    <row r="962" s="54" customFormat="1" ht="12.75"/>
    <row r="963" s="54" customFormat="1" ht="12.75"/>
    <row r="964" s="54" customFormat="1" ht="12.75"/>
    <row r="965" s="54" customFormat="1" ht="12.75"/>
    <row r="966" s="54" customFormat="1" ht="12.75"/>
    <row r="967" s="54" customFormat="1" ht="12.75"/>
    <row r="968" s="54" customFormat="1" ht="12.75"/>
    <row r="969" s="54" customFormat="1" ht="12.75"/>
    <row r="970" s="54" customFormat="1" ht="12.75"/>
    <row r="971" s="54" customFormat="1" ht="12.75"/>
    <row r="972" s="54" customFormat="1" ht="12.75"/>
    <row r="973" s="54" customFormat="1" ht="12.75"/>
    <row r="974" s="54" customFormat="1" ht="12.75"/>
    <row r="975" s="54" customFormat="1" ht="12.75"/>
    <row r="976" s="54" customFormat="1" ht="12.75"/>
    <row r="977" s="54" customFormat="1" ht="12.75"/>
    <row r="978" s="54" customFormat="1" ht="12.75"/>
    <row r="979" s="54" customFormat="1" ht="12.75"/>
    <row r="980" s="54" customFormat="1" ht="12.75"/>
    <row r="981" s="54" customFormat="1" ht="12.75"/>
    <row r="982" s="54" customFormat="1" ht="12.75"/>
    <row r="983" s="54" customFormat="1" ht="12.75"/>
    <row r="984" s="54" customFormat="1" ht="12.75"/>
    <row r="985" s="54" customFormat="1" ht="12.75"/>
    <row r="986" s="54" customFormat="1" ht="12.75"/>
    <row r="987" s="54" customFormat="1" ht="12.75"/>
    <row r="988" s="54" customFormat="1" ht="12.75"/>
    <row r="989" s="54" customFormat="1" ht="12.75"/>
    <row r="990" s="54" customFormat="1" ht="12.75"/>
    <row r="991" s="54" customFormat="1" ht="12.75"/>
    <row r="992" s="54" customFormat="1" ht="12.75"/>
    <row r="993" s="54" customFormat="1" ht="12.75"/>
    <row r="994" s="54" customFormat="1" ht="12.75"/>
    <row r="995" s="54" customFormat="1" ht="12.75"/>
    <row r="996" s="54" customFormat="1" ht="12.75"/>
    <row r="997" s="54" customFormat="1" ht="12.75"/>
    <row r="998" s="54" customFormat="1" ht="12.75"/>
    <row r="999" s="54" customFormat="1" ht="12.75"/>
    <row r="1000" s="54" customFormat="1" ht="12.75"/>
    <row r="1001" s="54" customFormat="1" ht="12.75"/>
    <row r="1002" s="54" customFormat="1" ht="12.75"/>
    <row r="1003" s="54" customFormat="1" ht="12.75"/>
    <row r="1004" s="54" customFormat="1" ht="12.75"/>
    <row r="1005" s="54" customFormat="1" ht="12.75"/>
    <row r="1006" s="54" customFormat="1" ht="12.75"/>
    <row r="1007" s="54" customFormat="1" ht="12.75"/>
    <row r="1008" s="54" customFormat="1" ht="12.75"/>
    <row r="1009" s="54" customFormat="1" ht="12.75"/>
    <row r="1010" s="54" customFormat="1" ht="12.75"/>
    <row r="1011" s="54" customFormat="1" ht="12.75"/>
    <row r="1012" s="54" customFormat="1" ht="12.75"/>
    <row r="1013" s="54" customFormat="1" ht="12.75"/>
    <row r="1014" s="54" customFormat="1" ht="12.75"/>
    <row r="1015" s="54" customFormat="1" ht="12.75"/>
    <row r="1016" s="54" customFormat="1" ht="12.75"/>
    <row r="1017" s="54" customFormat="1" ht="12.75"/>
    <row r="1018" s="54" customFormat="1" ht="12.75"/>
    <row r="1019" s="54" customFormat="1" ht="12.75"/>
    <row r="1020" s="54" customFormat="1" ht="12.75"/>
    <row r="1021" s="54" customFormat="1" ht="12.75"/>
    <row r="1022" s="54" customFormat="1" ht="12.75"/>
    <row r="1023" s="54" customFormat="1" ht="12.75"/>
    <row r="1024" s="54" customFormat="1" ht="12.75"/>
    <row r="1025" s="54" customFormat="1" ht="12.75"/>
    <row r="1026" s="54" customFormat="1" ht="12.75"/>
    <row r="1027" s="54" customFormat="1" ht="12.75"/>
    <row r="1028" s="54" customFormat="1" ht="12.75"/>
    <row r="1029" s="54" customFormat="1" ht="12.75"/>
    <row r="1030" s="54" customFormat="1" ht="12.75"/>
    <row r="1031" s="54" customFormat="1" ht="12.75"/>
    <row r="1032" s="54" customFormat="1" ht="12.75"/>
    <row r="1033" s="54" customFormat="1" ht="12.75"/>
    <row r="1034" s="54" customFormat="1" ht="12.75"/>
    <row r="1035" s="54" customFormat="1" ht="12.75"/>
    <row r="1036" s="54" customFormat="1" ht="12.75"/>
    <row r="1037" s="54" customFormat="1" ht="12.75"/>
    <row r="1038" s="54" customFormat="1" ht="12.75"/>
    <row r="1039" s="54" customFormat="1" ht="12.75"/>
    <row r="1040" s="54" customFormat="1" ht="12.75"/>
    <row r="1041" s="54" customFormat="1" ht="12.75"/>
    <row r="1042" s="54" customFormat="1" ht="12.75"/>
    <row r="1043" s="54" customFormat="1" ht="12.75"/>
    <row r="1044" s="54" customFormat="1" ht="12.75"/>
    <row r="1045" s="54" customFormat="1" ht="12.75"/>
    <row r="1046" s="54" customFormat="1" ht="12.75"/>
    <row r="1047" s="54" customFormat="1" ht="12.75"/>
    <row r="1048" s="54" customFormat="1" ht="12.75"/>
    <row r="1049" s="54" customFormat="1" ht="12.75"/>
    <row r="1050" s="54" customFormat="1" ht="12.75"/>
    <row r="1051" s="54" customFormat="1" ht="12.75"/>
    <row r="1052" s="54" customFormat="1" ht="12.75"/>
    <row r="1053" s="54" customFormat="1" ht="12.75"/>
    <row r="1054" s="54" customFormat="1" ht="12.75"/>
    <row r="1055" s="54" customFormat="1" ht="12.75"/>
    <row r="1056" s="54" customFormat="1" ht="12.75"/>
    <row r="1057" s="54" customFormat="1" ht="12.75"/>
    <row r="1058" s="54" customFormat="1" ht="12.75"/>
    <row r="1059" s="54" customFormat="1" ht="12.75"/>
    <row r="1060" s="54" customFormat="1" ht="12.75"/>
    <row r="1061" s="54" customFormat="1" ht="12.75"/>
    <row r="1062" s="54" customFormat="1" ht="12.75"/>
    <row r="1063" s="54" customFormat="1" ht="12.75"/>
    <row r="1064" s="54" customFormat="1" ht="12.75"/>
    <row r="1065" s="54" customFormat="1" ht="12.75"/>
    <row r="1066" s="54" customFormat="1" ht="12.75"/>
    <row r="1067" s="54" customFormat="1" ht="12.75"/>
    <row r="1068" s="54" customFormat="1" ht="12.75"/>
    <row r="1069" s="54" customFormat="1" ht="12.75"/>
    <row r="1070" s="54" customFormat="1" ht="12.75"/>
    <row r="1071" s="54" customFormat="1" ht="12.75"/>
    <row r="1072" s="54" customFormat="1" ht="12.75"/>
    <row r="1073" s="54" customFormat="1" ht="12.75"/>
    <row r="1074" s="54" customFormat="1" ht="12.75"/>
    <row r="1075" s="54" customFormat="1" ht="12.75"/>
    <row r="1076" s="54" customFormat="1" ht="12.75"/>
    <row r="1077" s="54" customFormat="1" ht="12.75"/>
    <row r="1078" s="54" customFormat="1" ht="12.75"/>
    <row r="1079" s="54" customFormat="1" ht="12.75"/>
    <row r="1080" s="54" customFormat="1" ht="12.75"/>
    <row r="1081" s="54" customFormat="1" ht="12.75"/>
    <row r="1082" s="54" customFormat="1" ht="12.75"/>
    <row r="1083" s="54" customFormat="1" ht="12.75"/>
    <row r="1084" s="54" customFormat="1" ht="12.75"/>
    <row r="1085" s="54" customFormat="1" ht="12.75"/>
    <row r="1086" s="54" customFormat="1" ht="12.75"/>
    <row r="1087" s="54" customFormat="1" ht="12.75"/>
    <row r="1088" s="54" customFormat="1" ht="12.75"/>
    <row r="1089" s="54" customFormat="1" ht="12.75"/>
    <row r="1090" s="54" customFormat="1" ht="12.75"/>
    <row r="1091" s="54" customFormat="1" ht="12.75"/>
    <row r="1092" s="54" customFormat="1" ht="12.75"/>
    <row r="1093" s="54" customFormat="1" ht="12.75"/>
    <row r="1094" s="54" customFormat="1" ht="12.75"/>
    <row r="1095" s="54" customFormat="1" ht="12.75"/>
    <row r="1096" s="54" customFormat="1" ht="12.75"/>
    <row r="1097" s="54" customFormat="1" ht="12.75"/>
    <row r="1098" s="54" customFormat="1" ht="12.75"/>
    <row r="1099" s="54" customFormat="1" ht="12.75"/>
    <row r="1100" s="54" customFormat="1" ht="12.75"/>
    <row r="1101" s="54" customFormat="1" ht="12.75"/>
    <row r="1102" s="54" customFormat="1" ht="12.75"/>
    <row r="1103" s="54" customFormat="1" ht="12.75"/>
    <row r="1104" s="54" customFormat="1" ht="12.75"/>
    <row r="1105" s="54" customFormat="1" ht="12.75"/>
    <row r="1106" s="54" customFormat="1" ht="12.75"/>
    <row r="1107" s="54" customFormat="1" ht="12.75"/>
    <row r="1108" s="54" customFormat="1" ht="12.75"/>
    <row r="1109" s="54" customFormat="1" ht="12.75"/>
    <row r="1110" s="54" customFormat="1" ht="12.75"/>
    <row r="1111" s="54" customFormat="1" ht="12.75"/>
    <row r="1112" s="54" customFormat="1" ht="12.75"/>
    <row r="1113" s="54" customFormat="1" ht="12.75"/>
    <row r="1114" s="54" customFormat="1" ht="12.75"/>
    <row r="1115" s="54" customFormat="1" ht="12.75"/>
    <row r="1116" s="54" customFormat="1" ht="12.75"/>
    <row r="1117" s="54" customFormat="1" ht="12.75"/>
    <row r="1118" s="54" customFormat="1" ht="12.75"/>
    <row r="1119" s="54" customFormat="1" ht="12.75"/>
    <row r="1120" s="54" customFormat="1" ht="12.75"/>
    <row r="1121" s="54" customFormat="1" ht="12.75"/>
    <row r="1122" s="54" customFormat="1" ht="12.75"/>
    <row r="1123" s="54" customFormat="1" ht="12.75"/>
    <row r="1124" s="54" customFormat="1" ht="12.75"/>
    <row r="1125" s="54" customFormat="1" ht="12.75"/>
    <row r="1126" s="54" customFormat="1" ht="12.75"/>
    <row r="1127" s="54" customFormat="1" ht="12.75"/>
    <row r="1128" s="54" customFormat="1" ht="12.75"/>
    <row r="1129" s="54" customFormat="1" ht="12.75"/>
    <row r="1130" s="54" customFormat="1" ht="12.75"/>
    <row r="1131" s="54" customFormat="1" ht="12.75"/>
    <row r="1132" s="54" customFormat="1" ht="12.75"/>
    <row r="1133" s="54" customFormat="1" ht="12.75"/>
    <row r="1134" s="54" customFormat="1" ht="12.75"/>
    <row r="1135" s="54" customFormat="1" ht="12.75"/>
    <row r="1136" s="54" customFormat="1" ht="12.75"/>
    <row r="1137" s="54" customFormat="1" ht="12.75"/>
    <row r="1138" s="54" customFormat="1" ht="12.75"/>
    <row r="1139" s="54" customFormat="1" ht="12.75"/>
    <row r="1140" s="54" customFormat="1" ht="12.75"/>
    <row r="1141" s="54" customFormat="1" ht="12.75"/>
    <row r="1142" s="54" customFormat="1" ht="12.75"/>
    <row r="1143" s="54" customFormat="1" ht="12.75"/>
    <row r="1144" s="54" customFormat="1" ht="12.75"/>
    <row r="1145" s="54" customFormat="1" ht="12.75"/>
    <row r="1146" s="54" customFormat="1" ht="12.75"/>
    <row r="1147" s="54" customFormat="1" ht="12.75"/>
    <row r="1148" s="54" customFormat="1" ht="12.75"/>
    <row r="1149" s="54" customFormat="1" ht="12.75"/>
    <row r="1150" s="54" customFormat="1" ht="12.75"/>
    <row r="1151" s="54" customFormat="1" ht="12.75"/>
    <row r="1152" s="54" customFormat="1" ht="12.75"/>
    <row r="1153" s="54" customFormat="1" ht="12.75"/>
    <row r="1154" s="54" customFormat="1" ht="12.75"/>
    <row r="1155" s="54" customFormat="1" ht="12.75"/>
    <row r="1156" s="54" customFormat="1" ht="12.75"/>
    <row r="1157" s="54" customFormat="1" ht="12.75"/>
    <row r="1158" s="54" customFormat="1" ht="12.75"/>
    <row r="1159" s="54" customFormat="1" ht="12.75"/>
    <row r="1160" s="54" customFormat="1" ht="12.75"/>
    <row r="1161" s="54" customFormat="1" ht="12.75"/>
    <row r="1162" s="54" customFormat="1" ht="12.75"/>
    <row r="1163" s="54" customFormat="1" ht="12.75"/>
    <row r="1164" s="54" customFormat="1" ht="12.75"/>
    <row r="1165" s="54" customFormat="1" ht="12.75"/>
    <row r="1166" s="54" customFormat="1" ht="12.75"/>
    <row r="1167" s="54" customFormat="1" ht="12.75"/>
    <row r="1168" s="54" customFormat="1" ht="12.75"/>
    <row r="1169" s="54" customFormat="1" ht="12.75"/>
    <row r="1170" s="54" customFormat="1" ht="12.75"/>
    <row r="1171" s="54" customFormat="1" ht="12.75"/>
    <row r="1172" s="54" customFormat="1" ht="12.75"/>
    <row r="1173" s="54" customFormat="1" ht="12.75"/>
    <row r="1174" s="54" customFormat="1" ht="12.75"/>
    <row r="1175" s="54" customFormat="1" ht="12.75"/>
    <row r="1176" s="54" customFormat="1" ht="12.75"/>
    <row r="1177" s="54" customFormat="1" ht="12.75"/>
    <row r="1178" s="54" customFormat="1" ht="12.75"/>
    <row r="1179" s="54" customFormat="1" ht="12.75"/>
    <row r="1180" s="54" customFormat="1" ht="12.75"/>
    <row r="1181" s="54" customFormat="1" ht="12.75"/>
    <row r="1182" s="54" customFormat="1" ht="12.75"/>
    <row r="1183" s="54" customFormat="1" ht="12.75"/>
    <row r="1184" s="54" customFormat="1" ht="12.75"/>
    <row r="1185" s="54" customFormat="1" ht="12.75"/>
    <row r="1186" s="54" customFormat="1" ht="12.75"/>
    <row r="1187" s="54" customFormat="1" ht="12.75"/>
    <row r="1188" s="54" customFormat="1" ht="12.75"/>
    <row r="1189" s="54" customFormat="1" ht="12.75"/>
    <row r="1190" s="54" customFormat="1" ht="12.75"/>
    <row r="1191" s="54" customFormat="1" ht="12.75"/>
    <row r="1192" s="54" customFormat="1" ht="12.75"/>
    <row r="1193" s="54" customFormat="1" ht="12.75"/>
    <row r="1194" s="54" customFormat="1" ht="12.75"/>
    <row r="1195" s="54" customFormat="1" ht="12.75"/>
    <row r="1196" s="54" customFormat="1" ht="12.75"/>
    <row r="1197" s="54" customFormat="1" ht="12.75"/>
    <row r="1198" s="54" customFormat="1" ht="12.75"/>
    <row r="1199" s="54" customFormat="1" ht="12.75"/>
    <row r="1200" s="54" customFormat="1" ht="12.75"/>
    <row r="1201" s="54" customFormat="1" ht="12.75"/>
    <row r="1202" s="54" customFormat="1" ht="12.75"/>
    <row r="1203" s="54" customFormat="1" ht="12.75"/>
    <row r="1204" s="54" customFormat="1" ht="12.75"/>
    <row r="1205" s="54" customFormat="1" ht="12.75"/>
    <row r="1206" s="54" customFormat="1" ht="12.75"/>
    <row r="1207" s="54" customFormat="1" ht="12.75"/>
    <row r="1208" s="54" customFormat="1" ht="12.75"/>
    <row r="1209" s="54" customFormat="1" ht="12.75"/>
    <row r="1210" s="54" customFormat="1" ht="12.75"/>
    <row r="1211" s="54" customFormat="1" ht="12.75"/>
    <row r="1212" s="54" customFormat="1" ht="12.75"/>
    <row r="1213" s="54" customFormat="1" ht="12.75"/>
    <row r="1214" s="54" customFormat="1" ht="12.75"/>
    <row r="1215" s="54" customFormat="1" ht="12.75"/>
    <row r="1216" s="54" customFormat="1" ht="12.75"/>
    <row r="1217" s="54" customFormat="1" ht="12.75"/>
    <row r="1218" s="54" customFormat="1" ht="12.75"/>
    <row r="1219" s="54" customFormat="1" ht="12.75"/>
    <row r="1220" s="54" customFormat="1" ht="12.75"/>
    <row r="1221" s="54" customFormat="1" ht="12.75"/>
    <row r="1222" s="54" customFormat="1" ht="12.75"/>
    <row r="1223" s="54" customFormat="1" ht="12.75"/>
    <row r="1224" s="54" customFormat="1" ht="12.75"/>
    <row r="1225" s="54" customFormat="1" ht="12.75"/>
    <row r="1226" s="54" customFormat="1" ht="12.75"/>
    <row r="1227" s="54" customFormat="1" ht="12.75"/>
    <row r="1228" s="54" customFormat="1" ht="12.75"/>
    <row r="1229" s="54" customFormat="1" ht="12.75"/>
    <row r="1230" s="54" customFormat="1" ht="12.75"/>
    <row r="1231" s="54" customFormat="1" ht="12.75"/>
    <row r="1232" s="54" customFormat="1" ht="12.75"/>
    <row r="1233" s="54" customFormat="1" ht="12.75"/>
    <row r="1234" s="54" customFormat="1" ht="12.75"/>
    <row r="1235" s="54" customFormat="1" ht="12.75"/>
    <row r="1236" s="54" customFormat="1" ht="12.75"/>
    <row r="1237" s="54" customFormat="1" ht="12.75"/>
    <row r="1238" s="54" customFormat="1" ht="12.75"/>
    <row r="1239" s="54" customFormat="1" ht="12.75"/>
    <row r="1240" s="54" customFormat="1" ht="12.75"/>
    <row r="1241" s="54" customFormat="1" ht="12.75"/>
    <row r="1242" s="54" customFormat="1" ht="12.75"/>
    <row r="1243" s="54" customFormat="1" ht="12.75"/>
    <row r="1244" s="54" customFormat="1" ht="12.75"/>
    <row r="1245" s="54" customFormat="1" ht="12.75"/>
    <row r="1246" s="54" customFormat="1" ht="12.75"/>
    <row r="1247" s="54" customFormat="1" ht="12.75"/>
    <row r="1248" s="54" customFormat="1" ht="12.75"/>
    <row r="1249" s="54" customFormat="1" ht="12.75"/>
    <row r="1250" s="54" customFormat="1" ht="12.75"/>
    <row r="1251" s="54" customFormat="1" ht="12.75"/>
    <row r="1252" s="54" customFormat="1" ht="12.75"/>
    <row r="1253" s="54" customFormat="1" ht="12.75"/>
    <row r="1254" s="54" customFormat="1" ht="12.75"/>
    <row r="1255" s="54" customFormat="1" ht="12.75"/>
    <row r="1256" s="54" customFormat="1" ht="12.75"/>
    <row r="1257" s="54" customFormat="1" ht="12.75"/>
    <row r="1258" s="54" customFormat="1" ht="12.75"/>
    <row r="1259" s="54" customFormat="1" ht="12.75"/>
    <row r="1260" s="54" customFormat="1" ht="12.75"/>
    <row r="1261" s="54" customFormat="1" ht="12.75"/>
    <row r="1262" s="54" customFormat="1" ht="12.75"/>
    <row r="1263" s="54" customFormat="1" ht="12.75"/>
    <row r="1264" s="54" customFormat="1" ht="12.75"/>
    <row r="1265" s="54" customFormat="1" ht="12.75"/>
    <row r="1266" s="54" customFormat="1" ht="12.75"/>
    <row r="1267" s="54" customFormat="1" ht="12.75"/>
    <row r="1268" s="54" customFormat="1" ht="12.75"/>
    <row r="1269" s="54" customFormat="1" ht="12.75"/>
    <row r="1270" s="54" customFormat="1" ht="12.75"/>
    <row r="1271" s="54" customFormat="1" ht="12.75"/>
    <row r="1272" s="54" customFormat="1" ht="12.75"/>
    <row r="1273" s="54" customFormat="1" ht="12.75"/>
    <row r="1274" s="54" customFormat="1" ht="12.75"/>
    <row r="1275" s="54" customFormat="1" ht="12.75"/>
    <row r="1276" s="54" customFormat="1" ht="12.75"/>
    <row r="1277" s="54" customFormat="1" ht="12.75"/>
    <row r="1278" s="54" customFormat="1" ht="12.75"/>
    <row r="1279" s="54" customFormat="1" ht="12.75"/>
    <row r="1280" s="54" customFormat="1" ht="12.75"/>
    <row r="1281" s="54" customFormat="1" ht="12.75"/>
    <row r="1282" s="54" customFormat="1" ht="12.75"/>
    <row r="1283" s="54" customFormat="1" ht="12.75"/>
    <row r="1284" s="54" customFormat="1" ht="12.75"/>
    <row r="1285" s="54" customFormat="1" ht="12.75"/>
    <row r="1286" s="54" customFormat="1" ht="12.75"/>
    <row r="1287" s="54" customFormat="1" ht="12.75"/>
    <row r="1288" s="54" customFormat="1" ht="12.75"/>
    <row r="1289" s="54" customFormat="1" ht="12.75"/>
    <row r="1290" s="54" customFormat="1" ht="12.75"/>
    <row r="1291" s="54" customFormat="1" ht="12.75"/>
    <row r="1292" s="54" customFormat="1" ht="12.75"/>
    <row r="1293" s="54" customFormat="1" ht="12.75"/>
    <row r="1294" s="54" customFormat="1" ht="12.75"/>
    <row r="1295" s="54" customFormat="1" ht="12.75"/>
    <row r="1296" s="54" customFormat="1" ht="12.75"/>
    <row r="1297" s="54" customFormat="1" ht="12.75"/>
    <row r="1298" s="54" customFormat="1" ht="12.75"/>
    <row r="1299" s="54" customFormat="1" ht="12.75"/>
    <row r="1300" s="54" customFormat="1" ht="12.75"/>
    <row r="1301" s="54" customFormat="1" ht="12.75"/>
    <row r="1302" s="54" customFormat="1" ht="12.75"/>
    <row r="1303" s="54" customFormat="1" ht="12.75"/>
    <row r="1304" s="54" customFormat="1" ht="12.75"/>
    <row r="1305" s="54" customFormat="1" ht="12.75"/>
    <row r="1306" s="54" customFormat="1" ht="12.75"/>
    <row r="1307" s="54" customFormat="1" ht="12.75"/>
    <row r="1308" s="54" customFormat="1" ht="12.75"/>
    <row r="1309" s="54" customFormat="1" ht="12.75"/>
    <row r="1310" s="54" customFormat="1" ht="12.75"/>
    <row r="1311" s="54" customFormat="1" ht="12.75"/>
    <row r="1312" s="54" customFormat="1" ht="12.75"/>
    <row r="1313" s="54" customFormat="1" ht="12.75"/>
    <row r="1314" s="54" customFormat="1" ht="12.75"/>
    <row r="1315" s="54" customFormat="1" ht="12.75"/>
    <row r="1316" s="54" customFormat="1" ht="12.75"/>
    <row r="1317" s="54" customFormat="1" ht="12.75"/>
    <row r="1318" s="54" customFormat="1" ht="12.75"/>
    <row r="1319" s="54" customFormat="1" ht="12.75"/>
    <row r="1320" s="54" customFormat="1" ht="12.75"/>
    <row r="1321" s="54" customFormat="1" ht="12.75"/>
    <row r="1322" s="54" customFormat="1" ht="12.75"/>
    <row r="1323" s="54" customFormat="1" ht="12.75"/>
    <row r="1324" s="54" customFormat="1" ht="12.75"/>
    <row r="1325" s="54" customFormat="1" ht="12.75"/>
    <row r="1326" s="54" customFormat="1" ht="12.75"/>
    <row r="1327" s="54" customFormat="1" ht="12.75"/>
    <row r="1328" s="54" customFormat="1" ht="12.75"/>
    <row r="1329" s="54" customFormat="1" ht="12.75"/>
    <row r="1330" s="54" customFormat="1" ht="12.75"/>
    <row r="1331" s="54" customFormat="1" ht="12.75"/>
    <row r="1332" s="54" customFormat="1" ht="12.75"/>
    <row r="1333" s="54" customFormat="1" ht="12.75"/>
    <row r="1334" s="54" customFormat="1" ht="12.75"/>
    <row r="1335" s="54" customFormat="1" ht="12.75"/>
    <row r="1336" s="54" customFormat="1" ht="12.75"/>
    <row r="1337" s="54" customFormat="1" ht="12.75"/>
    <row r="1338" s="54" customFormat="1" ht="12.75"/>
    <row r="1339" s="54" customFormat="1" ht="12.75"/>
    <row r="1340" s="54" customFormat="1" ht="12.75"/>
    <row r="1341" s="54" customFormat="1" ht="12.75"/>
    <row r="1342" s="54" customFormat="1" ht="12.75"/>
    <row r="1343" s="54" customFormat="1" ht="12.75"/>
    <row r="1344" s="54" customFormat="1" ht="12.75"/>
    <row r="1345" s="54" customFormat="1" ht="12.75"/>
    <row r="1346" s="54" customFormat="1" ht="12.75"/>
    <row r="1347" s="54" customFormat="1" ht="12.75"/>
    <row r="1348" s="54" customFormat="1" ht="12.75"/>
    <row r="1349" s="54" customFormat="1" ht="12.75"/>
    <row r="1350" s="54" customFormat="1" ht="12.75"/>
    <row r="1351" s="54" customFormat="1" ht="12.75"/>
    <row r="1352" s="54" customFormat="1" ht="12.75"/>
    <row r="1353" s="54" customFormat="1" ht="12.75"/>
    <row r="1354" s="54" customFormat="1" ht="12.75"/>
    <row r="1355" s="54" customFormat="1" ht="12.75"/>
    <row r="1356" s="54" customFormat="1" ht="12.75"/>
    <row r="1357" s="54" customFormat="1" ht="12.75"/>
    <row r="1358" s="54" customFormat="1" ht="12.75"/>
    <row r="1359" s="54" customFormat="1" ht="12.75"/>
    <row r="1360" s="54" customFormat="1" ht="12.75"/>
    <row r="1361" s="54" customFormat="1" ht="12.75"/>
    <row r="1362" s="54" customFormat="1" ht="12.75"/>
    <row r="1363" s="54" customFormat="1" ht="12.75"/>
    <row r="1364" s="54" customFormat="1" ht="12.75"/>
    <row r="1365" s="54" customFormat="1" ht="12.75"/>
    <row r="1366" s="54" customFormat="1" ht="12.75"/>
    <row r="1367" s="54" customFormat="1" ht="12.75"/>
    <row r="1368" s="54" customFormat="1" ht="12.75"/>
    <row r="1369" s="54" customFormat="1" ht="12.75"/>
    <row r="1370" s="54" customFormat="1" ht="12.75"/>
    <row r="1371" s="54" customFormat="1" ht="12.75"/>
    <row r="1372" s="54" customFormat="1" ht="12.75"/>
    <row r="1373" s="54" customFormat="1" ht="12.75"/>
    <row r="1374" s="54" customFormat="1" ht="12.75"/>
    <row r="1375" s="54" customFormat="1" ht="12.75"/>
    <row r="1376" s="54" customFormat="1" ht="12.75"/>
    <row r="1377" s="54" customFormat="1" ht="12.75"/>
    <row r="1378" s="54" customFormat="1" ht="12.75"/>
    <row r="1379" s="54" customFormat="1" ht="12.75"/>
    <row r="1380" s="54" customFormat="1" ht="12.75"/>
    <row r="1381" s="54" customFormat="1" ht="12.75"/>
    <row r="1382" s="54" customFormat="1" ht="12.75"/>
    <row r="1383" s="54" customFormat="1" ht="12.75"/>
    <row r="1384" s="54" customFormat="1" ht="12.75"/>
    <row r="1385" s="54" customFormat="1" ht="12.75"/>
    <row r="1386" s="54" customFormat="1" ht="12.75"/>
    <row r="1387" s="54" customFormat="1" ht="12.75"/>
    <row r="1388" s="54" customFormat="1" ht="12.75"/>
    <row r="1389" s="54" customFormat="1" ht="12.75"/>
    <row r="1390" s="54" customFormat="1" ht="12.75"/>
    <row r="1391" s="54" customFormat="1" ht="12.75"/>
    <row r="1392" s="54" customFormat="1" ht="12.75"/>
    <row r="1393" s="54" customFormat="1" ht="12.75"/>
    <row r="1394" s="54" customFormat="1" ht="12.75"/>
    <row r="1395" s="54" customFormat="1" ht="12.75"/>
    <row r="1396" s="54" customFormat="1" ht="12.75"/>
    <row r="1397" s="54" customFormat="1" ht="12.75"/>
    <row r="1398" s="54" customFormat="1" ht="12.75"/>
    <row r="1399" s="54" customFormat="1" ht="12.75"/>
    <row r="1400" s="54" customFormat="1" ht="12.75"/>
    <row r="1401" s="54" customFormat="1" ht="12.75"/>
    <row r="1402" s="54" customFormat="1" ht="12.75"/>
    <row r="1403" s="54" customFormat="1" ht="12.75"/>
    <row r="1404" s="54" customFormat="1" ht="12.75"/>
    <row r="1405" s="54" customFormat="1" ht="12.75"/>
    <row r="1406" s="54" customFormat="1" ht="12.75"/>
    <row r="1407" s="54" customFormat="1" ht="12.75"/>
    <row r="1408" s="54" customFormat="1" ht="12.75"/>
    <row r="1409" s="54" customFormat="1" ht="12.75"/>
    <row r="1410" s="54" customFormat="1" ht="12.75"/>
    <row r="1411" s="54" customFormat="1" ht="12.75"/>
    <row r="1412" s="54" customFormat="1" ht="12.75"/>
    <row r="1413" s="54" customFormat="1" ht="12.75"/>
    <row r="1414" s="54" customFormat="1" ht="12.75"/>
    <row r="1415" s="54" customFormat="1" ht="12.75"/>
    <row r="1416" s="54" customFormat="1" ht="12.75"/>
    <row r="1417" s="54" customFormat="1" ht="12.75"/>
    <row r="1418" s="54" customFormat="1" ht="12.75"/>
    <row r="1419" s="54" customFormat="1" ht="12.75"/>
    <row r="1420" s="54" customFormat="1" ht="12.75"/>
    <row r="1421" s="54" customFormat="1" ht="12.75"/>
    <row r="1422" s="54" customFormat="1" ht="12.75"/>
    <row r="1423" s="54" customFormat="1" ht="12.75"/>
    <row r="1424" s="54" customFormat="1" ht="12.75"/>
    <row r="1425" s="54" customFormat="1" ht="12.75"/>
    <row r="1426" s="54" customFormat="1" ht="12.75"/>
    <row r="1427" s="54" customFormat="1" ht="12.75"/>
    <row r="1428" s="54" customFormat="1" ht="12.75"/>
    <row r="1429" s="54" customFormat="1" ht="12.75"/>
    <row r="1430" s="54" customFormat="1" ht="12.75"/>
    <row r="1431" s="54" customFormat="1" ht="12.75"/>
    <row r="1432" s="54" customFormat="1" ht="12.75"/>
    <row r="1433" s="54" customFormat="1" ht="12.75"/>
    <row r="1434" s="54" customFormat="1" ht="12.75"/>
    <row r="1435" s="54" customFormat="1" ht="12.75"/>
    <row r="1436" s="54" customFormat="1" ht="12.75"/>
    <row r="1437" s="54" customFormat="1" ht="12.75"/>
    <row r="1438" s="54" customFormat="1" ht="12.75"/>
    <row r="1439" s="54" customFormat="1" ht="12.75"/>
    <row r="1440" s="54" customFormat="1" ht="12.75"/>
    <row r="1441" s="54" customFormat="1" ht="12.75"/>
    <row r="1442" s="54" customFormat="1" ht="12.75"/>
    <row r="1443" s="54" customFormat="1" ht="12.75"/>
    <row r="1444" s="54" customFormat="1" ht="12.75"/>
    <row r="1445" s="54" customFormat="1" ht="12.75"/>
    <row r="1446" s="54" customFormat="1" ht="12.75"/>
    <row r="1447" s="54" customFormat="1" ht="12.75"/>
    <row r="1448" s="54" customFormat="1" ht="12.75"/>
    <row r="1449" s="54" customFormat="1" ht="12.75"/>
    <row r="1450" s="54" customFormat="1" ht="12.75"/>
    <row r="1451" s="54" customFormat="1" ht="12.75"/>
    <row r="1452" s="54" customFormat="1" ht="12.75"/>
    <row r="1453" s="54" customFormat="1" ht="12.75"/>
    <row r="1454" s="54" customFormat="1" ht="12.75"/>
    <row r="1455" s="54" customFormat="1" ht="12.75"/>
    <row r="1456" s="54" customFormat="1" ht="12.75"/>
    <row r="1457" s="54" customFormat="1" ht="12.75"/>
    <row r="1458" s="54" customFormat="1" ht="12.75"/>
    <row r="1459" s="54" customFormat="1" ht="12.75"/>
    <row r="1460" s="54" customFormat="1" ht="12.75"/>
    <row r="1461" s="54" customFormat="1" ht="12.75"/>
    <row r="1462" s="54" customFormat="1" ht="12.75"/>
    <row r="1463" s="54" customFormat="1" ht="12.75"/>
    <row r="1464" s="54" customFormat="1" ht="12.75"/>
    <row r="1465" s="54" customFormat="1" ht="12.75"/>
    <row r="1466" s="54" customFormat="1" ht="12.75"/>
    <row r="1467" s="54" customFormat="1" ht="12.75"/>
    <row r="1468" s="54" customFormat="1" ht="12.75"/>
    <row r="1469" s="54" customFormat="1" ht="12.75"/>
    <row r="1470" s="54" customFormat="1" ht="12.75"/>
    <row r="1471" s="54" customFormat="1" ht="12.75"/>
    <row r="1472" s="54" customFormat="1" ht="12.75"/>
    <row r="1473" s="54" customFormat="1" ht="12.75"/>
    <row r="1474" s="54" customFormat="1" ht="12.75"/>
    <row r="1475" s="54" customFormat="1" ht="12.75"/>
    <row r="1476" s="54" customFormat="1" ht="12.75"/>
    <row r="1477" s="54" customFormat="1" ht="12.75"/>
    <row r="1478" s="54" customFormat="1" ht="12.75"/>
    <row r="1479" s="54" customFormat="1" ht="12.75"/>
    <row r="1480" s="54" customFormat="1" ht="12.75"/>
    <row r="1481" s="54" customFormat="1" ht="12.75"/>
    <row r="1482" s="54" customFormat="1" ht="12.75"/>
    <row r="1483" s="54" customFormat="1" ht="12.75"/>
    <row r="1484" s="54" customFormat="1" ht="12.75"/>
    <row r="1485" s="54" customFormat="1" ht="12.75"/>
    <row r="1486" s="54" customFormat="1" ht="12.75"/>
    <row r="1487" s="54" customFormat="1" ht="12.75"/>
    <row r="1488" s="54" customFormat="1" ht="12.75"/>
    <row r="1489" s="54" customFormat="1" ht="12.75"/>
    <row r="1490" s="54" customFormat="1" ht="12.75"/>
    <row r="1491" s="54" customFormat="1" ht="12.75"/>
    <row r="1492" s="54" customFormat="1" ht="12.75"/>
    <row r="1493" s="54" customFormat="1" ht="12.75"/>
    <row r="1494" s="54" customFormat="1" ht="12.75"/>
    <row r="1495" s="54" customFormat="1" ht="12.75"/>
    <row r="1496" s="54" customFormat="1" ht="12.75"/>
    <row r="1497" s="54" customFormat="1" ht="12.75"/>
    <row r="1498" s="54" customFormat="1" ht="12.75"/>
    <row r="1499" s="54" customFormat="1" ht="12.75"/>
    <row r="1500" s="54" customFormat="1" ht="12.75"/>
    <row r="1501" s="54" customFormat="1" ht="12.75"/>
    <row r="1502" s="54" customFormat="1" ht="12.75"/>
    <row r="1503" s="54" customFormat="1" ht="12.75"/>
    <row r="1504" s="54" customFormat="1" ht="12.75"/>
    <row r="1505" s="54" customFormat="1" ht="12.75"/>
    <row r="1506" s="54" customFormat="1" ht="12.75"/>
    <row r="1507" s="54" customFormat="1" ht="12.75"/>
    <row r="1508" s="54" customFormat="1" ht="12.75"/>
    <row r="1509" s="54" customFormat="1" ht="12.75"/>
    <row r="1510" s="54" customFormat="1" ht="12.75"/>
    <row r="1511" s="54" customFormat="1" ht="12.75"/>
    <row r="1512" s="54" customFormat="1" ht="12.75"/>
    <row r="1513" s="54" customFormat="1" ht="12.75"/>
    <row r="1514" s="54" customFormat="1" ht="12.75"/>
    <row r="1515" s="54" customFormat="1" ht="12.75"/>
    <row r="1516" s="54" customFormat="1" ht="12.75"/>
    <row r="1517" s="54" customFormat="1" ht="12.75"/>
    <row r="1518" s="54" customFormat="1" ht="12.75"/>
    <row r="1519" s="54" customFormat="1" ht="12.75"/>
    <row r="1520" s="54" customFormat="1" ht="12.75"/>
    <row r="1521" s="54" customFormat="1" ht="12.75"/>
    <row r="1522" s="54" customFormat="1" ht="12.75"/>
    <row r="1523" s="54" customFormat="1" ht="12.75"/>
    <row r="1524" s="54" customFormat="1" ht="12.75"/>
    <row r="1525" s="54" customFormat="1" ht="12.75"/>
    <row r="1526" s="54" customFormat="1" ht="12.75"/>
    <row r="1527" s="54" customFormat="1" ht="12.75"/>
    <row r="1528" s="54" customFormat="1" ht="12.75"/>
    <row r="1529" s="54" customFormat="1" ht="12.75"/>
    <row r="1530" s="54" customFormat="1" ht="12.75"/>
    <row r="1531" s="54" customFormat="1" ht="12.75"/>
    <row r="1532" s="54" customFormat="1" ht="12.75"/>
    <row r="1533" s="54" customFormat="1" ht="12.75"/>
    <row r="1534" s="54" customFormat="1" ht="12.75"/>
    <row r="1535" s="54" customFormat="1" ht="12.75"/>
    <row r="1536" s="54" customFormat="1" ht="12.75"/>
    <row r="1537" s="54" customFormat="1" ht="12.75"/>
    <row r="1538" s="54" customFormat="1" ht="12.75"/>
    <row r="1539" s="54" customFormat="1" ht="12.75"/>
    <row r="1540" s="54" customFormat="1" ht="12.75"/>
    <row r="1541" s="54" customFormat="1" ht="12.75"/>
    <row r="1542" s="54" customFormat="1" ht="12.75"/>
    <row r="1543" s="54" customFormat="1" ht="12.75"/>
    <row r="1544" s="54" customFormat="1" ht="12.75"/>
    <row r="1545" s="54" customFormat="1" ht="12.75"/>
    <row r="1546" s="54" customFormat="1" ht="12.75"/>
    <row r="1547" s="54" customFormat="1" ht="12.75"/>
    <row r="1548" s="54" customFormat="1" ht="12.75"/>
    <row r="1549" s="54" customFormat="1" ht="12.75"/>
    <row r="1550" s="54" customFormat="1" ht="12.75"/>
    <row r="1551" s="54" customFormat="1" ht="12.75"/>
    <row r="1552" s="54" customFormat="1" ht="12.75"/>
    <row r="1553" s="54" customFormat="1" ht="12.75"/>
    <row r="1554" s="54" customFormat="1" ht="12.75"/>
    <row r="1555" s="54" customFormat="1" ht="12.75"/>
    <row r="1556" s="54" customFormat="1" ht="12.75"/>
    <row r="1557" s="54" customFormat="1" ht="12.75"/>
    <row r="1558" s="54" customFormat="1" ht="12.75"/>
    <row r="1559" s="54" customFormat="1" ht="12.75"/>
    <row r="1560" s="54" customFormat="1" ht="12.75"/>
    <row r="1561" s="54" customFormat="1" ht="12.75"/>
    <row r="1562" s="54" customFormat="1" ht="12.75"/>
    <row r="1563" s="54" customFormat="1" ht="12.75"/>
    <row r="1564" s="54" customFormat="1" ht="12.75"/>
    <row r="1565" s="54" customFormat="1" ht="12.75"/>
    <row r="1566" s="54" customFormat="1" ht="12.75"/>
    <row r="1567" s="54" customFormat="1" ht="12.75"/>
    <row r="1568" s="54" customFormat="1" ht="12.75"/>
    <row r="1569" s="54" customFormat="1" ht="12.75"/>
    <row r="1570" s="54" customFormat="1" ht="12.75"/>
    <row r="1571" s="54" customFormat="1" ht="12.75"/>
    <row r="1572" s="54" customFormat="1" ht="12.75"/>
    <row r="1573" s="54" customFormat="1" ht="12.75"/>
    <row r="1574" s="54" customFormat="1" ht="12.75"/>
    <row r="1575" s="54" customFormat="1" ht="12.75"/>
    <row r="1576" spans="1:7" s="54" customFormat="1" ht="12.75">
      <c r="A1576"/>
      <c r="B1576"/>
      <c r="C1576"/>
      <c r="D1576"/>
      <c r="E1576"/>
      <c r="F1576"/>
      <c r="G1576"/>
    </row>
    <row r="1577" spans="1:7" s="54" customFormat="1" ht="12.75">
      <c r="A1577"/>
      <c r="B1577"/>
      <c r="C1577"/>
      <c r="D1577"/>
      <c r="E1577"/>
      <c r="F1577"/>
      <c r="G1577"/>
    </row>
    <row r="1578" spans="1:7" s="54" customFormat="1" ht="12.75">
      <c r="A1578"/>
      <c r="B1578"/>
      <c r="C1578"/>
      <c r="D1578"/>
      <c r="E1578"/>
      <c r="F1578"/>
      <c r="G1578"/>
    </row>
    <row r="1579" spans="1:7" s="54" customFormat="1" ht="12.75">
      <c r="A1579"/>
      <c r="B1579"/>
      <c r="C1579"/>
      <c r="D1579"/>
      <c r="E1579"/>
      <c r="F1579"/>
      <c r="G1579"/>
    </row>
    <row r="1580" spans="1:7" s="54" customFormat="1" ht="12.75">
      <c r="A1580"/>
      <c r="B1580"/>
      <c r="C1580"/>
      <c r="D1580"/>
      <c r="E1580"/>
      <c r="F1580"/>
      <c r="G1580"/>
    </row>
    <row r="1581" spans="1:7" s="54" customFormat="1" ht="12.75">
      <c r="A1581"/>
      <c r="B1581"/>
      <c r="C1581"/>
      <c r="D1581"/>
      <c r="E1581"/>
      <c r="F1581"/>
      <c r="G1581"/>
    </row>
    <row r="1582" spans="1:7" s="54" customFormat="1" ht="12.75">
      <c r="A1582"/>
      <c r="B1582"/>
      <c r="C1582"/>
      <c r="D1582"/>
      <c r="E1582"/>
      <c r="F1582"/>
      <c r="G1582"/>
    </row>
    <row r="1583" spans="1:7" s="54" customFormat="1" ht="12.75">
      <c r="A1583"/>
      <c r="B1583"/>
      <c r="C1583"/>
      <c r="D1583"/>
      <c r="E1583"/>
      <c r="F1583"/>
      <c r="G1583"/>
    </row>
    <row r="1584" spans="8:11" ht="12.75">
      <c r="H1584" s="54"/>
      <c r="I1584" s="54"/>
      <c r="J1584" s="54"/>
      <c r="K1584" s="54"/>
    </row>
    <row r="1585" spans="8:11" ht="12.75">
      <c r="H1585" s="54"/>
      <c r="I1585" s="54"/>
      <c r="J1585" s="54"/>
      <c r="K1585" s="54"/>
    </row>
    <row r="1586" spans="8:11" ht="12.75">
      <c r="H1586" s="54"/>
      <c r="I1586" s="54"/>
      <c r="J1586" s="54"/>
      <c r="K1586" s="54"/>
    </row>
    <row r="1587" spans="8:11" ht="12.75">
      <c r="H1587" s="54"/>
      <c r="I1587" s="54"/>
      <c r="J1587" s="54"/>
      <c r="K1587" s="54"/>
    </row>
    <row r="1588" spans="8:11" ht="12.75">
      <c r="H1588" s="54"/>
      <c r="I1588" s="54"/>
      <c r="J1588" s="54"/>
      <c r="K1588" s="54"/>
    </row>
    <row r="1589" spans="8:11" ht="12.75">
      <c r="H1589" s="54"/>
      <c r="I1589" s="54"/>
      <c r="J1589" s="54"/>
      <c r="K1589" s="54"/>
    </row>
    <row r="1590" spans="8:11" ht="12.75">
      <c r="H1590" s="54"/>
      <c r="I1590" s="54"/>
      <c r="J1590" s="54"/>
      <c r="K1590" s="54"/>
    </row>
    <row r="1591" spans="8:11" ht="12.75">
      <c r="H1591" s="54"/>
      <c r="I1591" s="54"/>
      <c r="J1591" s="54"/>
      <c r="K1591" s="54"/>
    </row>
    <row r="1592" spans="8:11" ht="12.75">
      <c r="H1592" s="54"/>
      <c r="I1592" s="54"/>
      <c r="J1592" s="54"/>
      <c r="K1592" s="54"/>
    </row>
    <row r="1593" spans="8:11" ht="12.75">
      <c r="H1593" s="54"/>
      <c r="I1593" s="54"/>
      <c r="J1593" s="54"/>
      <c r="K1593" s="54"/>
    </row>
    <row r="1594" spans="8:11" ht="12.75">
      <c r="H1594" s="54"/>
      <c r="I1594" s="54"/>
      <c r="J1594" s="54"/>
      <c r="K1594" s="54"/>
    </row>
    <row r="1595" spans="8:11" ht="12.75">
      <c r="H1595" s="54"/>
      <c r="I1595" s="54"/>
      <c r="J1595" s="54"/>
      <c r="K1595" s="54"/>
    </row>
    <row r="1596" spans="8:11" ht="12.75">
      <c r="H1596" s="54"/>
      <c r="I1596" s="54"/>
      <c r="J1596" s="54"/>
      <c r="K1596" s="54"/>
    </row>
    <row r="1597" spans="8:11" ht="12.75">
      <c r="H1597" s="54"/>
      <c r="I1597" s="54"/>
      <c r="J1597" s="54"/>
      <c r="K1597" s="54"/>
    </row>
    <row r="1598" spans="8:11" ht="12.75">
      <c r="H1598" s="54"/>
      <c r="I1598" s="54"/>
      <c r="J1598" s="54"/>
      <c r="K1598" s="54"/>
    </row>
    <row r="1599" spans="8:11" ht="12.75">
      <c r="H1599" s="54"/>
      <c r="I1599" s="54"/>
      <c r="J1599" s="54"/>
      <c r="K1599" s="54"/>
    </row>
    <row r="1600" spans="8:11" ht="12.75">
      <c r="H1600" s="54"/>
      <c r="I1600" s="54"/>
      <c r="J1600" s="54"/>
      <c r="K1600" s="54"/>
    </row>
    <row r="1601" spans="8:11" ht="12.75">
      <c r="H1601" s="54"/>
      <c r="I1601" s="54"/>
      <c r="J1601" s="54"/>
      <c r="K1601" s="54"/>
    </row>
    <row r="1602" spans="8:11" ht="12.75">
      <c r="H1602" s="54"/>
      <c r="I1602" s="54"/>
      <c r="J1602" s="54"/>
      <c r="K1602" s="54"/>
    </row>
    <row r="1603" spans="8:11" ht="12.75">
      <c r="H1603" s="54"/>
      <c r="I1603" s="54"/>
      <c r="J1603" s="54"/>
      <c r="K1603" s="54"/>
    </row>
    <row r="1604" spans="8:11" ht="12.75">
      <c r="H1604" s="54"/>
      <c r="I1604" s="54"/>
      <c r="J1604" s="54"/>
      <c r="K1604" s="54"/>
    </row>
    <row r="1605" spans="8:11" ht="12.75">
      <c r="H1605" s="54"/>
      <c r="I1605" s="54"/>
      <c r="J1605" s="54"/>
      <c r="K1605" s="54"/>
    </row>
    <row r="1606" spans="8:11" ht="12.75">
      <c r="H1606" s="54"/>
      <c r="I1606" s="54"/>
      <c r="J1606" s="54"/>
      <c r="K1606" s="54"/>
    </row>
    <row r="1607" spans="8:11" ht="12.75">
      <c r="H1607" s="54"/>
      <c r="I1607" s="54"/>
      <c r="J1607" s="54"/>
      <c r="K1607" s="54"/>
    </row>
    <row r="1608" spans="8:11" ht="12.75">
      <c r="H1608" s="54"/>
      <c r="I1608" s="54"/>
      <c r="J1608" s="54"/>
      <c r="K1608" s="54"/>
    </row>
    <row r="1609" spans="8:11" ht="12.75">
      <c r="H1609" s="54"/>
      <c r="I1609" s="54"/>
      <c r="J1609" s="54"/>
      <c r="K1609" s="54"/>
    </row>
    <row r="1610" spans="8:11" ht="12.75">
      <c r="H1610" s="54"/>
      <c r="I1610" s="54"/>
      <c r="J1610" s="54"/>
      <c r="K1610" s="54"/>
    </row>
    <row r="1611" spans="8:11" ht="12.75">
      <c r="H1611" s="54"/>
      <c r="I1611" s="54"/>
      <c r="J1611" s="54"/>
      <c r="K1611" s="54"/>
    </row>
    <row r="1612" spans="8:11" ht="12.75">
      <c r="H1612" s="54"/>
      <c r="I1612" s="54"/>
      <c r="J1612" s="54"/>
      <c r="K1612" s="54"/>
    </row>
    <row r="1613" spans="8:11" ht="12.75">
      <c r="H1613" s="54"/>
      <c r="I1613" s="54"/>
      <c r="J1613" s="54"/>
      <c r="K1613" s="54"/>
    </row>
    <row r="1614" spans="8:11" ht="12.75">
      <c r="H1614" s="54"/>
      <c r="I1614" s="54"/>
      <c r="J1614" s="54"/>
      <c r="K1614" s="54"/>
    </row>
    <row r="1615" spans="8:11" ht="12.75">
      <c r="H1615" s="54"/>
      <c r="I1615" s="54"/>
      <c r="J1615" s="54"/>
      <c r="K1615" s="54"/>
    </row>
    <row r="1616" spans="8:11" ht="12.75">
      <c r="H1616" s="54"/>
      <c r="I1616" s="54"/>
      <c r="J1616" s="54"/>
      <c r="K1616" s="54"/>
    </row>
    <row r="1617" spans="8:11" ht="12.75">
      <c r="H1617" s="54"/>
      <c r="I1617" s="54"/>
      <c r="J1617" s="54"/>
      <c r="K1617" s="54"/>
    </row>
  </sheetData>
  <sheetProtection password="DFFE" sheet="1"/>
  <mergeCells count="44">
    <mergeCell ref="J2:K2"/>
    <mergeCell ref="J3:K3"/>
    <mergeCell ref="A7:K7"/>
    <mergeCell ref="J4:K4"/>
    <mergeCell ref="C15:J16"/>
    <mergeCell ref="C17:K17"/>
    <mergeCell ref="A8:K8"/>
    <mergeCell ref="A11:K11"/>
    <mergeCell ref="A12:K12"/>
    <mergeCell ref="A225:K225"/>
    <mergeCell ref="B219:D219"/>
    <mergeCell ref="C14:K14"/>
    <mergeCell ref="B1:I1"/>
    <mergeCell ref="B2:I2"/>
    <mergeCell ref="B3:I3"/>
    <mergeCell ref="B4:I4"/>
    <mergeCell ref="A5:K5"/>
    <mergeCell ref="A6:K6"/>
    <mergeCell ref="J1:K1"/>
    <mergeCell ref="A223:K223"/>
    <mergeCell ref="A208:K208"/>
    <mergeCell ref="A14:B17"/>
    <mergeCell ref="B35:E35"/>
    <mergeCell ref="A13:K13"/>
    <mergeCell ref="A224:K224"/>
    <mergeCell ref="A216:K216"/>
    <mergeCell ref="B36:B37"/>
    <mergeCell ref="A207:K207"/>
    <mergeCell ref="A221:K221"/>
    <mergeCell ref="B222:D222"/>
    <mergeCell ref="I222:K222"/>
    <mergeCell ref="G219:H219"/>
    <mergeCell ref="I219:K219"/>
    <mergeCell ref="G222:H222"/>
    <mergeCell ref="B238:E239"/>
    <mergeCell ref="A9:K9"/>
    <mergeCell ref="A10:K10"/>
    <mergeCell ref="D103:K103"/>
    <mergeCell ref="D105:K105"/>
    <mergeCell ref="A217:K217"/>
    <mergeCell ref="A218:K218"/>
    <mergeCell ref="A226:K234"/>
    <mergeCell ref="A209:K213"/>
    <mergeCell ref="A220:K220"/>
  </mergeCells>
  <printOptions/>
  <pageMargins left="0.4" right="0.4" top="1.75" bottom="0.5" header="0.5" footer="0.3"/>
  <pageSetup fitToHeight="0" fitToWidth="1" horizontalDpi="600" verticalDpi="600" orientation="portrait" scale="62" r:id="rId5"/>
  <headerFooter alignWithMargins="0">
    <oddHeader>&amp;L&amp;6&amp;G&amp;C&amp;"Arial,Bold"&amp;16
CHAPTER 5
ESTIMATING RADIANT HEAT FLUX FROM FIRE TO A TARGET FUEL
ABOVE GROUND LEVEL IN PRESENCE OF WIND (TILTED FLAME)
SOLID FLAME RADIATION MODEL&amp;R
&amp;"Arial,Bold"&amp;16Version 1805.1
(English Units)</oddHeader>
    <oddFooter>&amp;L&amp;F&amp;C&amp;7&amp;P of &amp;N&amp;R&amp;D&amp;T</oddFooter>
  </headerFooter>
  <rowBreaks count="4" manualBreakCount="4">
    <brk id="61" max="10" man="1"/>
    <brk id="100" max="10" man="1"/>
    <brk id="148" max="10" man="1"/>
    <brk id="200" max="10" man="1"/>
  </row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2010-06-18T13:01:52Z</cp:lastPrinted>
  <dcterms:created xsi:type="dcterms:W3CDTF">2001-04-10T10:59:19Z</dcterms:created>
  <dcterms:modified xsi:type="dcterms:W3CDTF">2011-03-24T15:14:57Z</dcterms:modified>
  <cp:category/>
  <cp:version/>
  <cp:contentType/>
  <cp:contentStatus/>
</cp:coreProperties>
</file>