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30" windowWidth="9690" windowHeight="7290" activeTab="0"/>
  </bookViews>
  <sheets>
    <sheet name="Point Source" sheetId="1" r:id="rId1"/>
    <sheet name="Solid Flame 1" sheetId="2" r:id="rId2"/>
    <sheet name="Solid Flame 2" sheetId="3" r:id="rId3"/>
  </sheets>
  <definedNames>
    <definedName name="_xlnm.Print_Area" localSheetId="0">'Point Source'!$A$7:$K$143</definedName>
    <definedName name="_xlnm.Print_Area" localSheetId="1">'Solid Flame 1'!$A$7:$K$188</definedName>
    <definedName name="_xlnm.Print_Area" localSheetId="2">'Solid Flame 2'!$A$7:$K$189</definedName>
  </definedNames>
  <calcPr fullCalcOnLoad="1"/>
</workbook>
</file>

<file path=xl/comments1.xml><?xml version="1.0" encoding="utf-8"?>
<comments xmlns="http://schemas.openxmlformats.org/spreadsheetml/2006/main">
  <authors>
    <author>usnrc</author>
  </authors>
  <commentList>
    <comment ref="F27" authorId="0">
      <text>
        <r>
          <rPr>
            <b/>
            <sz val="8"/>
            <rFont val="Tahoma"/>
            <family val="2"/>
          </rPr>
          <t>This default value (0.30) is the most appropriate value for the majority of analyses.  You may change this value for your specific application.  If you change this value please ensure that it is appropriate.</t>
        </r>
      </text>
    </comment>
  </commentList>
</comments>
</file>

<file path=xl/sharedStrings.xml><?xml version="1.0" encoding="utf-8"?>
<sst xmlns="http://schemas.openxmlformats.org/spreadsheetml/2006/main" count="590" uniqueCount="238">
  <si>
    <t>INPUT PARAMETERS</t>
  </si>
  <si>
    <t>m</t>
  </si>
  <si>
    <t>kW</t>
  </si>
  <si>
    <t>Where</t>
  </si>
  <si>
    <t xml:space="preserve"> </t>
  </si>
  <si>
    <t>Mass Burning Rate of Fuel (m")</t>
  </si>
  <si>
    <t>kJ/kg</t>
  </si>
  <si>
    <t>Fuel</t>
  </si>
  <si>
    <t>Mass Burning Rate</t>
  </si>
  <si>
    <t>Methanol</t>
  </si>
  <si>
    <t>Ethanol</t>
  </si>
  <si>
    <t>Butane</t>
  </si>
  <si>
    <t>Benzene</t>
  </si>
  <si>
    <t>Hexane</t>
  </si>
  <si>
    <t>Heptane</t>
  </si>
  <si>
    <t>Xylene</t>
  </si>
  <si>
    <t>Acetone</t>
  </si>
  <si>
    <t>Dioxane</t>
  </si>
  <si>
    <t>Diethy Ether</t>
  </si>
  <si>
    <t>Benzine</t>
  </si>
  <si>
    <t>Gasoline</t>
  </si>
  <si>
    <t>Kerosine</t>
  </si>
  <si>
    <t>JP-4</t>
  </si>
  <si>
    <t>JP-5</t>
  </si>
  <si>
    <t>Transformer Oil, Hydrocarbon</t>
  </si>
  <si>
    <t>Fuel Oil, Heavy</t>
  </si>
  <si>
    <t>Crude Oil</t>
  </si>
  <si>
    <t>Heat Release Rate Calculation</t>
  </si>
  <si>
    <t xml:space="preserve">Q = </t>
  </si>
  <si>
    <t>Pool Fire Flame Height Calculation</t>
  </si>
  <si>
    <t>ESTIMATING RADIATIVE HEAT FLUX TO A TARGET FUEL</t>
  </si>
  <si>
    <t>POINT SOURCE RADIATION MODEL</t>
  </si>
  <si>
    <t>Q =</t>
  </si>
  <si>
    <t>Distance from Center of the Pool Fire to Edge of the Target Calculation</t>
  </si>
  <si>
    <t>R = L+D/2</t>
  </si>
  <si>
    <t>R =</t>
  </si>
  <si>
    <t>q" =</t>
  </si>
  <si>
    <t>SOLID FLAME RADIATION MODEL</t>
  </si>
  <si>
    <t>Emissive Power Calculation</t>
  </si>
  <si>
    <t xml:space="preserve">E = </t>
  </si>
  <si>
    <t>View Factor Calculation</t>
  </si>
  <si>
    <t>A =</t>
  </si>
  <si>
    <t xml:space="preserve">B = </t>
  </si>
  <si>
    <t>S =</t>
  </si>
  <si>
    <t>2R/D</t>
  </si>
  <si>
    <t>h =</t>
  </si>
  <si>
    <t xml:space="preserve">R = L+D/2 = </t>
  </si>
  <si>
    <t>S = 2R/D =</t>
  </si>
  <si>
    <t>Diesel</t>
  </si>
  <si>
    <t>Lube Oil</t>
  </si>
  <si>
    <r>
      <t xml:space="preserve">Radiative Fraction </t>
    </r>
    <r>
      <rPr>
        <sz val="10"/>
        <color indexed="57"/>
        <rFont val="Symbol"/>
        <family val="1"/>
      </rPr>
      <t>(c</t>
    </r>
    <r>
      <rPr>
        <vertAlign val="subscript"/>
        <sz val="10"/>
        <color indexed="57"/>
        <rFont val="Arial"/>
        <family val="2"/>
      </rPr>
      <t>r</t>
    </r>
    <r>
      <rPr>
        <sz val="10"/>
        <color indexed="57"/>
        <rFont val="Arial"/>
        <family val="2"/>
      </rPr>
      <t>)</t>
    </r>
  </si>
  <si>
    <t>Pool Fire Diameter Calculation</t>
  </si>
  <si>
    <t>D =</t>
  </si>
  <si>
    <r>
      <t>Effective Heat of Combustion of Fuel (</t>
    </r>
    <r>
      <rPr>
        <sz val="10"/>
        <color indexed="10"/>
        <rFont val="Symbol"/>
        <family val="1"/>
      </rPr>
      <t>D</t>
    </r>
    <r>
      <rPr>
        <sz val="10"/>
        <color indexed="10"/>
        <rFont val="Arial"/>
        <family val="2"/>
      </rPr>
      <t>H</t>
    </r>
    <r>
      <rPr>
        <vertAlign val="subscript"/>
        <sz val="10"/>
        <color indexed="10"/>
        <rFont val="Arial"/>
        <family val="2"/>
      </rPr>
      <t>c,eff</t>
    </r>
    <r>
      <rPr>
        <sz val="10"/>
        <color indexed="10"/>
        <rFont val="Arial"/>
        <family val="2"/>
      </rPr>
      <t>)</t>
    </r>
  </si>
  <si>
    <r>
      <t>F</t>
    </r>
    <r>
      <rPr>
        <vertAlign val="subscript"/>
        <sz val="10"/>
        <color indexed="57"/>
        <rFont val="Arial"/>
        <family val="2"/>
      </rPr>
      <t>1-&gt;2,max</t>
    </r>
    <r>
      <rPr>
        <sz val="10"/>
        <color indexed="57"/>
        <rFont val="Arial"/>
        <family val="2"/>
      </rPr>
      <t xml:space="preserve"> =</t>
    </r>
  </si>
  <si>
    <t>THERMAL PROPERTIES DATA</t>
  </si>
  <si>
    <t>Distance between Fire and Target (L)</t>
  </si>
  <si>
    <t>Distance from Center of the Fire to Edge of the Target Calculation</t>
  </si>
  <si>
    <r>
      <t>Fuel Area or Dike Area (A</t>
    </r>
    <r>
      <rPr>
        <vertAlign val="subscript"/>
        <sz val="10"/>
        <color indexed="10"/>
        <rFont val="Arial"/>
        <family val="2"/>
      </rPr>
      <t>dike</t>
    </r>
    <r>
      <rPr>
        <sz val="10"/>
        <color indexed="10"/>
        <rFont val="Arial"/>
        <family val="2"/>
      </rPr>
      <t>)</t>
    </r>
  </si>
  <si>
    <t>Douglas Fir Plywood</t>
  </si>
  <si>
    <t>Heat of Combustion</t>
  </si>
  <si>
    <t>Select Fuel Type</t>
  </si>
  <si>
    <r>
      <t xml:space="preserve">Click </t>
    </r>
    <r>
      <rPr>
        <b/>
        <sz val="10"/>
        <color indexed="48"/>
        <rFont val="Arial"/>
        <family val="2"/>
      </rPr>
      <t>on selection</t>
    </r>
  </si>
  <si>
    <r>
      <t>Scroll</t>
    </r>
    <r>
      <rPr>
        <b/>
        <sz val="10"/>
        <color indexed="48"/>
        <rFont val="Arial"/>
        <family val="2"/>
      </rPr>
      <t xml:space="preserve"> to desired fuel type then </t>
    </r>
  </si>
  <si>
    <r>
      <t>Click</t>
    </r>
    <r>
      <rPr>
        <b/>
        <sz val="10"/>
        <color indexed="48"/>
        <rFont val="Arial"/>
        <family val="2"/>
      </rPr>
      <t xml:space="preserve"> on selection</t>
    </r>
  </si>
  <si>
    <r>
      <t>Scroll</t>
    </r>
    <r>
      <rPr>
        <b/>
        <sz val="10"/>
        <color indexed="48"/>
        <rFont val="Arial"/>
        <family val="2"/>
      </rPr>
      <t xml:space="preserve"> to desired fuel type then </t>
    </r>
  </si>
  <si>
    <r>
      <t>Vertical Distance of Target from Ground (H</t>
    </r>
    <r>
      <rPr>
        <vertAlign val="subscript"/>
        <sz val="10"/>
        <color indexed="10"/>
        <rFont val="Arial"/>
        <family val="2"/>
      </rPr>
      <t xml:space="preserve">1 </t>
    </r>
    <r>
      <rPr>
        <sz val="10"/>
        <color indexed="10"/>
        <rFont val="Arial"/>
        <family val="2"/>
      </rPr>
      <t>= H</t>
    </r>
    <r>
      <rPr>
        <vertAlign val="subscript"/>
        <sz val="10"/>
        <color indexed="10"/>
        <rFont val="Arial"/>
        <family val="2"/>
      </rPr>
      <t>f1</t>
    </r>
    <r>
      <rPr>
        <sz val="10"/>
        <color indexed="10"/>
        <rFont val="Arial"/>
        <family val="2"/>
      </rPr>
      <t xml:space="preserve">) </t>
    </r>
  </si>
  <si>
    <r>
      <t>m" (kg/m</t>
    </r>
    <r>
      <rPr>
        <vertAlign val="superscript"/>
        <sz val="10"/>
        <color indexed="12"/>
        <rFont val="Arial"/>
        <family val="2"/>
      </rPr>
      <t>2</t>
    </r>
    <r>
      <rPr>
        <sz val="10"/>
        <color indexed="12"/>
        <rFont val="Arial"/>
        <family val="2"/>
      </rPr>
      <t>-sec)</t>
    </r>
  </si>
  <si>
    <r>
      <t>D</t>
    </r>
    <r>
      <rPr>
        <sz val="10"/>
        <color indexed="12"/>
        <rFont val="Arial"/>
        <family val="2"/>
      </rPr>
      <t>H</t>
    </r>
    <r>
      <rPr>
        <vertAlign val="subscript"/>
        <sz val="10"/>
        <color indexed="12"/>
        <rFont val="Arial"/>
        <family val="2"/>
      </rPr>
      <t>c,eff</t>
    </r>
    <r>
      <rPr>
        <sz val="10"/>
        <color indexed="12"/>
        <rFont val="Arial"/>
        <family val="2"/>
      </rPr>
      <t xml:space="preserve"> (kJ/kg)</t>
    </r>
  </si>
  <si>
    <t>Prepared by:</t>
  </si>
  <si>
    <t>Date</t>
  </si>
  <si>
    <t>Checked by:</t>
  </si>
  <si>
    <t>561 Silicon Transformer Fluid</t>
  </si>
  <si>
    <r>
      <t>k</t>
    </r>
    <r>
      <rPr>
        <sz val="10"/>
        <color indexed="12"/>
        <rFont val="Symbol"/>
        <family val="1"/>
      </rPr>
      <t>b (</t>
    </r>
    <r>
      <rPr>
        <sz val="10"/>
        <color indexed="12"/>
        <rFont val="Arial"/>
        <family val="2"/>
      </rPr>
      <t>m</t>
    </r>
    <r>
      <rPr>
        <vertAlign val="superscript"/>
        <sz val="10"/>
        <color indexed="12"/>
        <rFont val="Symbol"/>
        <family val="1"/>
      </rPr>
      <t>-1</t>
    </r>
    <r>
      <rPr>
        <sz val="10"/>
        <color indexed="12"/>
        <rFont val="Symbol"/>
        <family val="1"/>
      </rPr>
      <t>)</t>
    </r>
  </si>
  <si>
    <r>
      <t xml:space="preserve">Reference: </t>
    </r>
    <r>
      <rPr>
        <i/>
        <sz val="8"/>
        <color indexed="10"/>
        <rFont val="Arial"/>
        <family val="2"/>
      </rPr>
      <t>SFPE Handbook of Fire Protection Engineering</t>
    </r>
    <r>
      <rPr>
        <sz val="8"/>
        <color indexed="10"/>
        <rFont val="Arial"/>
        <family val="2"/>
      </rPr>
      <t>, 3</t>
    </r>
    <r>
      <rPr>
        <vertAlign val="superscript"/>
        <sz val="8"/>
        <color indexed="10"/>
        <rFont val="Arial"/>
        <family val="2"/>
      </rPr>
      <t>rd</t>
    </r>
    <r>
      <rPr>
        <sz val="8"/>
        <color indexed="10"/>
        <rFont val="Arial"/>
        <family val="2"/>
      </rPr>
      <t xml:space="preserve"> Edition, 2002, </t>
    </r>
    <r>
      <rPr>
        <i/>
        <sz val="8"/>
        <color indexed="10"/>
        <rFont val="Arial"/>
        <family val="2"/>
      </rPr>
      <t>Page 3-272.</t>
    </r>
  </si>
  <si>
    <r>
      <t xml:space="preserve">Reference:  </t>
    </r>
    <r>
      <rPr>
        <i/>
        <sz val="8"/>
        <color indexed="10"/>
        <rFont val="Arial"/>
        <family val="2"/>
      </rPr>
      <t>SFPE Handbook of Fire Protection Engineering</t>
    </r>
    <r>
      <rPr>
        <sz val="8"/>
        <color indexed="10"/>
        <rFont val="Arial"/>
        <family val="2"/>
      </rPr>
      <t>, 3</t>
    </r>
    <r>
      <rPr>
        <vertAlign val="superscript"/>
        <sz val="8"/>
        <color indexed="10"/>
        <rFont val="Arial"/>
        <family val="2"/>
      </rPr>
      <t>rd</t>
    </r>
    <r>
      <rPr>
        <sz val="8"/>
        <color indexed="10"/>
        <rFont val="Arial"/>
        <family val="2"/>
      </rPr>
      <t xml:space="preserve"> Edition, 2002</t>
    </r>
    <r>
      <rPr>
        <b/>
        <sz val="8"/>
        <color indexed="10"/>
        <rFont val="Arial"/>
        <family val="2"/>
      </rPr>
      <t xml:space="preserve">, </t>
    </r>
    <r>
      <rPr>
        <i/>
        <sz val="8"/>
        <color indexed="10"/>
        <rFont val="Arial"/>
        <family val="2"/>
      </rPr>
      <t>Page 3-26.</t>
    </r>
  </si>
  <si>
    <r>
      <t xml:space="preserve">Reference:  </t>
    </r>
    <r>
      <rPr>
        <i/>
        <sz val="8"/>
        <color indexed="10"/>
        <rFont val="Arial"/>
        <family val="2"/>
      </rPr>
      <t>SFPE Handbook of Fire Protection Engineering</t>
    </r>
    <r>
      <rPr>
        <sz val="8"/>
        <color indexed="10"/>
        <rFont val="Arial"/>
        <family val="2"/>
      </rPr>
      <t>, 3</t>
    </r>
    <r>
      <rPr>
        <vertAlign val="superscript"/>
        <sz val="8"/>
        <color indexed="10"/>
        <rFont val="Arial"/>
        <family val="2"/>
      </rPr>
      <t>rd</t>
    </r>
    <r>
      <rPr>
        <sz val="8"/>
        <color indexed="10"/>
        <rFont val="Arial"/>
        <family val="2"/>
      </rPr>
      <t xml:space="preserve"> Edition, 2002, </t>
    </r>
    <r>
      <rPr>
        <i/>
        <sz val="8"/>
        <color indexed="10"/>
        <rFont val="Arial"/>
        <family val="2"/>
      </rPr>
      <t>Page 3-26.</t>
    </r>
  </si>
  <si>
    <r>
      <t xml:space="preserve">Reference: </t>
    </r>
    <r>
      <rPr>
        <i/>
        <sz val="8"/>
        <color indexed="10"/>
        <rFont val="Arial"/>
        <family val="2"/>
      </rPr>
      <t>SFPE Handbook of Fire Protection Engineering</t>
    </r>
    <r>
      <rPr>
        <sz val="8"/>
        <color indexed="10"/>
        <rFont val="Arial"/>
        <family val="2"/>
      </rPr>
      <t>, 3</t>
    </r>
    <r>
      <rPr>
        <vertAlign val="superscript"/>
        <sz val="8"/>
        <color indexed="10"/>
        <rFont val="Arial"/>
        <family val="2"/>
      </rPr>
      <t>rd</t>
    </r>
    <r>
      <rPr>
        <sz val="8"/>
        <color indexed="10"/>
        <rFont val="Arial"/>
        <family val="2"/>
      </rPr>
      <t xml:space="preserve"> Edition, 2002,</t>
    </r>
    <r>
      <rPr>
        <i/>
        <sz val="8"/>
        <color indexed="10"/>
        <rFont val="Arial"/>
        <family val="2"/>
      </rPr>
      <t xml:space="preserve"> Page 3-276.</t>
    </r>
  </si>
  <si>
    <r>
      <t xml:space="preserve">Reference:  </t>
    </r>
    <r>
      <rPr>
        <i/>
        <sz val="8"/>
        <color indexed="10"/>
        <rFont val="Arial"/>
        <family val="2"/>
      </rPr>
      <t>SFPE Handbook of Fire Protection Engineering</t>
    </r>
    <r>
      <rPr>
        <sz val="8"/>
        <color indexed="10"/>
        <rFont val="Arial"/>
        <family val="2"/>
      </rPr>
      <t>, 3</t>
    </r>
    <r>
      <rPr>
        <vertAlign val="superscript"/>
        <sz val="8"/>
        <color indexed="10"/>
        <rFont val="Arial"/>
        <family val="2"/>
      </rPr>
      <t>rd</t>
    </r>
    <r>
      <rPr>
        <sz val="8"/>
        <color indexed="10"/>
        <rFont val="Arial"/>
        <family val="2"/>
      </rPr>
      <t xml:space="preserve"> Edition, 2002,</t>
    </r>
    <r>
      <rPr>
        <i/>
        <sz val="8"/>
        <color indexed="10"/>
        <rFont val="Arial"/>
        <family val="2"/>
      </rPr>
      <t xml:space="preserve"> Page 3-26.</t>
    </r>
  </si>
  <si>
    <r>
      <t xml:space="preserve">Reference: </t>
    </r>
    <r>
      <rPr>
        <i/>
        <sz val="8"/>
        <color indexed="10"/>
        <rFont val="Arial"/>
        <family val="2"/>
      </rPr>
      <t>SFPE Handbook of Fire Protection Engineering</t>
    </r>
    <r>
      <rPr>
        <sz val="8"/>
        <color indexed="10"/>
        <rFont val="Arial"/>
        <family val="2"/>
      </rPr>
      <t>, 3</t>
    </r>
    <r>
      <rPr>
        <vertAlign val="superscript"/>
        <sz val="8"/>
        <color indexed="10"/>
        <rFont val="Arial"/>
        <family val="2"/>
      </rPr>
      <t>rd</t>
    </r>
    <r>
      <rPr>
        <sz val="8"/>
        <color indexed="10"/>
        <rFont val="Arial"/>
        <family val="2"/>
      </rPr>
      <t xml:space="preserve"> Edition, 2002, </t>
    </r>
    <r>
      <rPr>
        <i/>
        <sz val="8"/>
        <color indexed="10"/>
        <rFont val="Arial"/>
        <family val="2"/>
      </rPr>
      <t>Page 3-276.</t>
    </r>
  </si>
  <si>
    <t>Parameters in YELLOW CELLS are Entered by the User.</t>
  </si>
  <si>
    <t>Calculate</t>
  </si>
  <si>
    <t>Revision Log</t>
  </si>
  <si>
    <t xml:space="preserve">                                      Description of Revision</t>
  </si>
  <si>
    <t>1805.0</t>
  </si>
  <si>
    <t xml:space="preserve">                                         Description of Revision</t>
  </si>
  <si>
    <t xml:space="preserve">                                                  Description of Revision</t>
  </si>
  <si>
    <t>User Specified Value</t>
  </si>
  <si>
    <t>Enter Value</t>
  </si>
  <si>
    <t>Heat Release Rate (Q)</t>
  </si>
  <si>
    <t xml:space="preserve">R = L + D/2 </t>
  </si>
  <si>
    <t>OPTIONAL CALCULATION FOR GIVEN HEAT RELEASE RATE</t>
  </si>
  <si>
    <t>Select "User Specified Value" from Fuel Type Menu and Enter Your HRR here →</t>
  </si>
  <si>
    <r>
      <t>Empirical Constant (k</t>
    </r>
    <r>
      <rPr>
        <sz val="10"/>
        <color indexed="10"/>
        <rFont val="Symbol"/>
        <family val="1"/>
      </rPr>
      <t>b</t>
    </r>
    <r>
      <rPr>
        <sz val="10"/>
        <color indexed="10"/>
        <rFont val="Arial"/>
        <family val="2"/>
      </rPr>
      <t>)</t>
    </r>
  </si>
  <si>
    <t>Empirical Constant</t>
  </si>
  <si>
    <t>Original issue with final text.</t>
  </si>
  <si>
    <r>
      <t>m</t>
    </r>
    <r>
      <rPr>
        <vertAlign val="superscript"/>
        <sz val="8"/>
        <color indexed="9"/>
        <rFont val="Arial"/>
        <family val="2"/>
      </rPr>
      <t>2</t>
    </r>
  </si>
  <si>
    <t>Version 1805.1</t>
  </si>
  <si>
    <t>The following calculations estimate the full-scale cable tray heat release rate.</t>
  </si>
  <si>
    <t>Parameters in GREEN CELLS are Automatically Selected from the DROP DOWN MENU for the Cable Type Selected.</t>
  </si>
  <si>
    <t xml:space="preserve">All subsequent output values are calculated by the spreadsheet and based on values specified in the input parameters.  This spreadsheet is protected </t>
  </si>
  <si>
    <t>and secure to avoid errors due to a wrong entry in a cell(s).  The chapter in the NUREG should be read before an analysis is made.</t>
  </si>
  <si>
    <t>Project / Inspection Title:</t>
  </si>
  <si>
    <t>CHAPTER 5</t>
  </si>
  <si>
    <t>ESTIMATING RADIANT HEAT FLUX FROM FIRE</t>
  </si>
  <si>
    <t>TO A TARGET FUEL AT GROUND LEVEL</t>
  </si>
  <si>
    <t>UNDER WIND-FREE CONDITIONS</t>
  </si>
  <si>
    <t>Answer</t>
  </si>
  <si>
    <r>
      <t>kW/m</t>
    </r>
    <r>
      <rPr>
        <b/>
        <vertAlign val="superscript"/>
        <sz val="18"/>
        <rFont val="Arial"/>
        <family val="2"/>
      </rPr>
      <t>2</t>
    </r>
  </si>
  <si>
    <r>
      <t>Btu/ft</t>
    </r>
    <r>
      <rPr>
        <b/>
        <vertAlign val="superscript"/>
        <sz val="18"/>
        <rFont val="Arial"/>
        <family val="2"/>
      </rPr>
      <t>2</t>
    </r>
    <r>
      <rPr>
        <b/>
        <sz val="18"/>
        <rFont val="Arial"/>
        <family val="2"/>
      </rPr>
      <t>-sec</t>
    </r>
  </si>
  <si>
    <t>NOTE:</t>
  </si>
  <si>
    <r>
      <t>The above calculations are based on principles developed in the SFPE Handbook of Fire Protection Engineering, 3</t>
    </r>
    <r>
      <rPr>
        <vertAlign val="superscript"/>
        <sz val="11"/>
        <color indexed="43"/>
        <rFont val="Arial"/>
        <family val="2"/>
      </rPr>
      <t>rd</t>
    </r>
    <r>
      <rPr>
        <sz val="11"/>
        <color indexed="43"/>
        <rFont val="Arial"/>
        <family val="2"/>
      </rPr>
      <t xml:space="preserve"> Edition, 2002.  Calculations are based on certain assumptions and have inherent limitations.  The results of such calculations may or may not have reasonable predictive capabilities for a given situation and should only be interpreted by an informed user.  Although each calculation in the spreadsheet has been verified with the results of hand calculation, there is no absolute guarantee of the accuracy of these calculations.  Any questions, comments, concerns and suggestions or to report an error(s) in the spreadsheets, please send an email to David.Stroup@nrc.gov or Naeem.Iqbal@nrc.gov.</t>
    </r>
  </si>
  <si>
    <t>Date:</t>
  </si>
  <si>
    <t>Organization:</t>
  </si>
  <si>
    <t>Additional Information:</t>
  </si>
  <si>
    <t>BURNING RATE DATA FOR FUELS</t>
  </si>
  <si>
    <r>
      <rPr>
        <sz val="10"/>
        <color indexed="57"/>
        <rFont val="Symbol"/>
        <family val="1"/>
      </rPr>
      <t>c</t>
    </r>
    <r>
      <rPr>
        <sz val="10"/>
        <color indexed="57"/>
        <rFont val="Arial"/>
        <family val="2"/>
      </rPr>
      <t>r =</t>
    </r>
  </si>
  <si>
    <t>pool fire heat release rate (kW)</t>
  </si>
  <si>
    <r>
      <t>incident radiative heat flux on the target (kW/m</t>
    </r>
    <r>
      <rPr>
        <vertAlign val="superscript"/>
        <sz val="10"/>
        <color indexed="57"/>
        <rFont val="Arial"/>
        <family val="2"/>
      </rPr>
      <t>2</t>
    </r>
    <r>
      <rPr>
        <sz val="10"/>
        <color indexed="57"/>
        <rFont val="Arial"/>
        <family val="2"/>
      </rPr>
      <t>)</t>
    </r>
  </si>
  <si>
    <t>radiative fraction</t>
  </si>
  <si>
    <t xml:space="preserve">distance from center of the pool fire to edge of the target (m) </t>
  </si>
  <si>
    <r>
      <t xml:space="preserve"> Q </t>
    </r>
    <r>
      <rPr>
        <b/>
        <sz val="16"/>
        <color indexed="57"/>
        <rFont val="Symbol"/>
        <family val="1"/>
      </rPr>
      <t>c</t>
    </r>
    <r>
      <rPr>
        <b/>
        <vertAlign val="subscript"/>
        <sz val="16"/>
        <color indexed="57"/>
        <rFont val="Arial"/>
        <family val="2"/>
      </rPr>
      <t xml:space="preserve">r </t>
    </r>
    <r>
      <rPr>
        <b/>
        <sz val="16"/>
        <color indexed="57"/>
        <rFont val="Arial"/>
        <family val="2"/>
      </rPr>
      <t xml:space="preserve">/ 4 </t>
    </r>
    <r>
      <rPr>
        <b/>
        <sz val="16"/>
        <color indexed="57"/>
        <rFont val="Symbol"/>
        <family val="1"/>
      </rPr>
      <t xml:space="preserve">p </t>
    </r>
    <r>
      <rPr>
        <b/>
        <sz val="16"/>
        <color indexed="57"/>
        <rFont val="Arial"/>
        <family val="2"/>
      </rPr>
      <t>R</t>
    </r>
    <r>
      <rPr>
        <b/>
        <vertAlign val="superscript"/>
        <sz val="16"/>
        <color indexed="57"/>
        <rFont val="Arial"/>
        <family val="2"/>
      </rPr>
      <t>2</t>
    </r>
  </si>
  <si>
    <r>
      <t>A</t>
    </r>
    <r>
      <rPr>
        <b/>
        <vertAlign val="subscript"/>
        <sz val="16"/>
        <color indexed="57"/>
        <rFont val="Arial"/>
        <family val="2"/>
      </rPr>
      <t>dike</t>
    </r>
    <r>
      <rPr>
        <b/>
        <sz val="16"/>
        <color indexed="57"/>
        <rFont val="Arial"/>
        <family val="2"/>
      </rPr>
      <t xml:space="preserve"> =</t>
    </r>
    <r>
      <rPr>
        <b/>
        <sz val="16"/>
        <color indexed="57"/>
        <rFont val="Symbol"/>
        <family val="1"/>
      </rPr>
      <t xml:space="preserve"> p</t>
    </r>
    <r>
      <rPr>
        <b/>
        <sz val="16"/>
        <color indexed="57"/>
        <rFont val="Arial"/>
        <family val="2"/>
      </rPr>
      <t>D</t>
    </r>
    <r>
      <rPr>
        <b/>
        <vertAlign val="superscript"/>
        <sz val="16"/>
        <color indexed="57"/>
        <rFont val="Arial"/>
        <family val="2"/>
      </rPr>
      <t>2</t>
    </r>
    <r>
      <rPr>
        <b/>
        <sz val="16"/>
        <color indexed="57"/>
        <rFont val="Arial"/>
        <family val="2"/>
      </rPr>
      <t>/4</t>
    </r>
  </si>
  <si>
    <r>
      <t>D = √(4A</t>
    </r>
    <r>
      <rPr>
        <b/>
        <vertAlign val="subscript"/>
        <sz val="18"/>
        <color indexed="57"/>
        <rFont val="Arial"/>
        <family val="2"/>
      </rPr>
      <t>dike</t>
    </r>
    <r>
      <rPr>
        <b/>
        <sz val="18"/>
        <color indexed="57"/>
        <rFont val="Arial"/>
        <family val="2"/>
      </rPr>
      <t>/</t>
    </r>
    <r>
      <rPr>
        <b/>
        <sz val="18"/>
        <color indexed="57"/>
        <rFont val="Symbol"/>
        <family val="1"/>
      </rPr>
      <t>p</t>
    </r>
    <r>
      <rPr>
        <b/>
        <sz val="18"/>
        <color indexed="57"/>
        <rFont val="Arial"/>
        <family val="2"/>
      </rPr>
      <t>)</t>
    </r>
  </si>
  <si>
    <r>
      <t xml:space="preserve"> surface area of pool fire (m</t>
    </r>
    <r>
      <rPr>
        <vertAlign val="superscript"/>
        <sz val="10"/>
        <color indexed="57"/>
        <rFont val="Arial"/>
        <family val="2"/>
      </rPr>
      <t>2</t>
    </r>
    <r>
      <rPr>
        <sz val="10"/>
        <color indexed="57"/>
        <rFont val="Arial"/>
        <family val="2"/>
      </rPr>
      <t xml:space="preserve">)  </t>
    </r>
  </si>
  <si>
    <t xml:space="preserve"> pool fire diamter (m) </t>
  </si>
  <si>
    <r>
      <t>A</t>
    </r>
    <r>
      <rPr>
        <vertAlign val="subscript"/>
        <sz val="10"/>
        <color indexed="57"/>
        <rFont val="Arial"/>
        <family val="2"/>
      </rPr>
      <t>dike</t>
    </r>
    <r>
      <rPr>
        <sz val="10"/>
        <color indexed="57"/>
        <rFont val="Arial"/>
        <family val="2"/>
      </rPr>
      <t xml:space="preserve"> =</t>
    </r>
  </si>
  <si>
    <r>
      <t>Q = m"</t>
    </r>
    <r>
      <rPr>
        <b/>
        <sz val="16"/>
        <color indexed="57"/>
        <rFont val="Symbol"/>
        <family val="1"/>
      </rPr>
      <t>D</t>
    </r>
    <r>
      <rPr>
        <b/>
        <sz val="16"/>
        <color indexed="57"/>
        <rFont val="Arial"/>
        <family val="2"/>
      </rPr>
      <t>H</t>
    </r>
    <r>
      <rPr>
        <b/>
        <vertAlign val="subscript"/>
        <sz val="16"/>
        <color indexed="57"/>
        <rFont val="Arial"/>
        <family val="2"/>
      </rPr>
      <t xml:space="preserve">c,eff </t>
    </r>
    <r>
      <rPr>
        <b/>
        <sz val="16"/>
        <color indexed="57"/>
        <rFont val="Arial"/>
        <family val="2"/>
      </rPr>
      <t>(1 - e</t>
    </r>
    <r>
      <rPr>
        <b/>
        <vertAlign val="superscript"/>
        <sz val="16"/>
        <color indexed="57"/>
        <rFont val="Arial"/>
        <family val="2"/>
      </rPr>
      <t>-k</t>
    </r>
    <r>
      <rPr>
        <b/>
        <vertAlign val="superscript"/>
        <sz val="16"/>
        <color indexed="57"/>
        <rFont val="Symbol"/>
        <family val="1"/>
      </rPr>
      <t xml:space="preserve">b </t>
    </r>
    <r>
      <rPr>
        <b/>
        <vertAlign val="superscript"/>
        <sz val="16"/>
        <color indexed="57"/>
        <rFont val="Arial"/>
        <family val="2"/>
      </rPr>
      <t>D</t>
    </r>
    <r>
      <rPr>
        <b/>
        <sz val="16"/>
        <color indexed="57"/>
        <rFont val="Arial"/>
        <family val="2"/>
      </rPr>
      <t>) A</t>
    </r>
    <r>
      <rPr>
        <b/>
        <vertAlign val="subscript"/>
        <sz val="16"/>
        <color indexed="57"/>
        <rFont val="Arial"/>
        <family val="2"/>
      </rPr>
      <t>f</t>
    </r>
  </si>
  <si>
    <t>m" =</t>
  </si>
  <si>
    <r>
      <t>surface area of pool fire (area involved in vaporization) (m</t>
    </r>
    <r>
      <rPr>
        <vertAlign val="superscript"/>
        <sz val="10"/>
        <color indexed="57"/>
        <rFont val="Arial"/>
        <family val="2"/>
      </rPr>
      <t>2</t>
    </r>
    <r>
      <rPr>
        <sz val="10"/>
        <color indexed="57"/>
        <rFont val="Arial"/>
        <family val="2"/>
      </rPr>
      <t>)</t>
    </r>
  </si>
  <si>
    <r>
      <t>empirical constant (m</t>
    </r>
    <r>
      <rPr>
        <vertAlign val="superscript"/>
        <sz val="10"/>
        <color indexed="57"/>
        <rFont val="Arial"/>
        <family val="2"/>
      </rPr>
      <t>-1</t>
    </r>
    <r>
      <rPr>
        <sz val="10"/>
        <color indexed="57"/>
        <rFont val="Arial"/>
        <family val="2"/>
      </rPr>
      <t>)</t>
    </r>
  </si>
  <si>
    <t>diameter of pool fire (diameter involved in vaporization, circular pool is assumed) (m)</t>
  </si>
  <si>
    <r>
      <rPr>
        <sz val="10"/>
        <color indexed="57"/>
        <rFont val="Symbol"/>
        <family val="1"/>
      </rPr>
      <t>D</t>
    </r>
    <r>
      <rPr>
        <sz val="10"/>
        <color indexed="57"/>
        <rFont val="Arial"/>
        <family val="2"/>
      </rPr>
      <t>H</t>
    </r>
    <r>
      <rPr>
        <vertAlign val="subscript"/>
        <sz val="10"/>
        <color indexed="57"/>
        <rFont val="Arial"/>
        <family val="2"/>
      </rPr>
      <t>c</t>
    </r>
    <r>
      <rPr>
        <sz val="10"/>
        <color indexed="57"/>
        <rFont val="Arial"/>
        <family val="2"/>
      </rPr>
      <t xml:space="preserve"> =</t>
    </r>
  </si>
  <si>
    <r>
      <t>A</t>
    </r>
    <r>
      <rPr>
        <vertAlign val="subscript"/>
        <sz val="10"/>
        <color indexed="57"/>
        <rFont val="Arial"/>
        <family val="2"/>
      </rPr>
      <t>f</t>
    </r>
    <r>
      <rPr>
        <sz val="10"/>
        <color indexed="57"/>
        <rFont val="Arial"/>
        <family val="2"/>
      </rPr>
      <t xml:space="preserve"> = </t>
    </r>
  </si>
  <si>
    <r>
      <t>k</t>
    </r>
    <r>
      <rPr>
        <sz val="10"/>
        <color indexed="57"/>
        <rFont val="Symbol"/>
        <family val="1"/>
      </rPr>
      <t>b</t>
    </r>
    <r>
      <rPr>
        <sz val="10"/>
        <color indexed="57"/>
        <rFont val="Arial"/>
        <family val="2"/>
      </rPr>
      <t xml:space="preserve"> = </t>
    </r>
  </si>
  <si>
    <r>
      <t>mass burning rate of fuel per unit surface area (kg/m</t>
    </r>
    <r>
      <rPr>
        <vertAlign val="superscript"/>
        <sz val="10"/>
        <color indexed="57"/>
        <rFont val="Arial"/>
        <family val="2"/>
      </rPr>
      <t>2</t>
    </r>
    <r>
      <rPr>
        <sz val="10"/>
        <color indexed="57"/>
        <rFont val="Arial"/>
        <family val="2"/>
      </rPr>
      <t>-sec)</t>
    </r>
  </si>
  <si>
    <t>effective heat of combustion of fuel (kJ/kg)</t>
  </si>
  <si>
    <t>L =</t>
  </si>
  <si>
    <t>distance between pool fire and target (m)</t>
  </si>
  <si>
    <t>pool fire diameter (m)</t>
  </si>
  <si>
    <t>RADIATIVE HEAT FLUX CALCULATION</t>
  </si>
  <si>
    <r>
      <t xml:space="preserve">q" = Q </t>
    </r>
    <r>
      <rPr>
        <b/>
        <sz val="18"/>
        <color indexed="57"/>
        <rFont val="Symbol"/>
        <family val="1"/>
      </rPr>
      <t>c</t>
    </r>
    <r>
      <rPr>
        <b/>
        <vertAlign val="subscript"/>
        <sz val="18"/>
        <color indexed="57"/>
        <rFont val="Arial"/>
        <family val="2"/>
      </rPr>
      <t xml:space="preserve">r </t>
    </r>
    <r>
      <rPr>
        <b/>
        <sz val="18"/>
        <color indexed="57"/>
        <rFont val="Arial"/>
        <family val="2"/>
      </rPr>
      <t xml:space="preserve">/ 4 </t>
    </r>
    <r>
      <rPr>
        <b/>
        <sz val="18"/>
        <color indexed="57"/>
        <rFont val="Symbol"/>
        <family val="1"/>
      </rPr>
      <t xml:space="preserve">p </t>
    </r>
    <r>
      <rPr>
        <b/>
        <sz val="18"/>
        <color indexed="57"/>
        <rFont val="Arial"/>
        <family val="2"/>
      </rPr>
      <t>R</t>
    </r>
    <r>
      <rPr>
        <b/>
        <vertAlign val="superscript"/>
        <sz val="18"/>
        <color indexed="57"/>
        <rFont val="Arial"/>
        <family val="2"/>
      </rPr>
      <t>2</t>
    </r>
  </si>
  <si>
    <r>
      <t>q" = EF</t>
    </r>
    <r>
      <rPr>
        <b/>
        <vertAlign val="subscript"/>
        <sz val="18"/>
        <color indexed="57"/>
        <rFont val="Arial"/>
        <family val="2"/>
      </rPr>
      <t>1-&gt;2</t>
    </r>
  </si>
  <si>
    <t>E =</t>
  </si>
  <si>
    <r>
      <t>F</t>
    </r>
    <r>
      <rPr>
        <vertAlign val="subscript"/>
        <sz val="10"/>
        <color indexed="57"/>
        <rFont val="Arial"/>
        <family val="2"/>
      </rPr>
      <t>1-&gt;2</t>
    </r>
    <r>
      <rPr>
        <sz val="10"/>
        <color indexed="57"/>
        <rFont val="Arial"/>
        <family val="2"/>
      </rPr>
      <t xml:space="preserve"> =</t>
    </r>
  </si>
  <si>
    <r>
      <t>emissive power of the pool fire flame (kW/m</t>
    </r>
    <r>
      <rPr>
        <vertAlign val="superscript"/>
        <sz val="10"/>
        <color indexed="57"/>
        <rFont val="Arial"/>
        <family val="2"/>
      </rPr>
      <t>2</t>
    </r>
    <r>
      <rPr>
        <sz val="10"/>
        <color indexed="57"/>
        <rFont val="Arial"/>
        <family val="2"/>
      </rPr>
      <t>)</t>
    </r>
  </si>
  <si>
    <t>view factor between target and the flame</t>
  </si>
  <si>
    <r>
      <t>D = √(4A</t>
    </r>
    <r>
      <rPr>
        <b/>
        <vertAlign val="subscript"/>
        <sz val="14"/>
        <color indexed="57"/>
        <rFont val="Arial"/>
        <family val="2"/>
      </rPr>
      <t>dike</t>
    </r>
    <r>
      <rPr>
        <b/>
        <sz val="14"/>
        <color indexed="57"/>
        <rFont val="Arial"/>
        <family val="2"/>
      </rPr>
      <t>/</t>
    </r>
    <r>
      <rPr>
        <b/>
        <sz val="14"/>
        <color indexed="57"/>
        <rFont val="Symbol"/>
        <family val="1"/>
      </rPr>
      <t>p</t>
    </r>
    <r>
      <rPr>
        <b/>
        <sz val="14"/>
        <color indexed="57"/>
        <rFont val="Arial"/>
        <family val="2"/>
      </rPr>
      <t>)</t>
    </r>
  </si>
  <si>
    <r>
      <t>surface area of pool fire (m</t>
    </r>
    <r>
      <rPr>
        <vertAlign val="superscript"/>
        <sz val="10"/>
        <color indexed="57"/>
        <rFont val="Arial"/>
        <family val="2"/>
      </rPr>
      <t>2</t>
    </r>
    <r>
      <rPr>
        <sz val="10"/>
        <color indexed="57"/>
        <rFont val="Arial"/>
        <family val="2"/>
      </rPr>
      <t xml:space="preserve">)  </t>
    </r>
  </si>
  <si>
    <r>
      <t>A</t>
    </r>
    <r>
      <rPr>
        <vertAlign val="subscript"/>
        <sz val="10"/>
        <color indexed="57"/>
        <rFont val="Arial"/>
        <family val="2"/>
      </rPr>
      <t>dike</t>
    </r>
    <r>
      <rPr>
        <sz val="10"/>
        <color indexed="57"/>
        <rFont val="Arial"/>
        <family val="2"/>
      </rPr>
      <t xml:space="preserve"> = </t>
    </r>
  </si>
  <si>
    <r>
      <t>58 (10</t>
    </r>
    <r>
      <rPr>
        <b/>
        <vertAlign val="superscript"/>
        <sz val="16"/>
        <color indexed="57"/>
        <rFont val="Arial"/>
        <family val="2"/>
      </rPr>
      <t>-0.00823 D</t>
    </r>
    <r>
      <rPr>
        <b/>
        <sz val="16"/>
        <color indexed="57"/>
        <rFont val="Arial"/>
        <family val="2"/>
      </rPr>
      <t>)</t>
    </r>
  </si>
  <si>
    <t>diameter of the pool fire (m)</t>
  </si>
  <si>
    <r>
      <t>kW/m</t>
    </r>
    <r>
      <rPr>
        <b/>
        <vertAlign val="superscript"/>
        <sz val="16"/>
        <color indexed="57"/>
        <rFont val="Arial"/>
        <family val="2"/>
      </rPr>
      <t>2</t>
    </r>
  </si>
  <si>
    <t>height  of the pool fire flame (m)</t>
  </si>
  <si>
    <t>Hf =</t>
  </si>
  <si>
    <r>
      <t>H</t>
    </r>
    <r>
      <rPr>
        <vertAlign val="subscript"/>
        <sz val="10"/>
        <color indexed="57"/>
        <rFont val="Arial"/>
        <family val="2"/>
      </rPr>
      <t>f</t>
    </r>
    <r>
      <rPr>
        <sz val="10"/>
        <color indexed="57"/>
        <rFont val="Arial"/>
        <family val="2"/>
      </rPr>
      <t xml:space="preserve"> =</t>
    </r>
  </si>
  <si>
    <t xml:space="preserve">horizontal view factor </t>
  </si>
  <si>
    <t xml:space="preserve">vertical view factor </t>
  </si>
  <si>
    <t>maximum view factor</t>
  </si>
  <si>
    <t>distance from center of the pool fire to edge of the target (m)</t>
  </si>
  <si>
    <r>
      <t>Q = m"</t>
    </r>
    <r>
      <rPr>
        <b/>
        <sz val="16"/>
        <color indexed="57"/>
        <rFont val="Symbol"/>
        <family val="1"/>
      </rPr>
      <t>D</t>
    </r>
    <r>
      <rPr>
        <b/>
        <sz val="16"/>
        <color indexed="57"/>
        <rFont val="Arial"/>
        <family val="2"/>
      </rPr>
      <t>H</t>
    </r>
    <r>
      <rPr>
        <b/>
        <vertAlign val="subscript"/>
        <sz val="16"/>
        <color indexed="57"/>
        <rFont val="Arial"/>
        <family val="2"/>
      </rPr>
      <t xml:space="preserve">c,eff </t>
    </r>
    <r>
      <rPr>
        <b/>
        <sz val="16"/>
        <color indexed="57"/>
        <rFont val="Arial"/>
        <family val="2"/>
      </rPr>
      <t>(1 - e</t>
    </r>
    <r>
      <rPr>
        <b/>
        <vertAlign val="superscript"/>
        <sz val="16"/>
        <color indexed="57"/>
        <rFont val="Arial"/>
        <family val="2"/>
      </rPr>
      <t>-k</t>
    </r>
    <r>
      <rPr>
        <b/>
        <vertAlign val="superscript"/>
        <sz val="16"/>
        <color indexed="57"/>
        <rFont val="Symbol"/>
        <family val="1"/>
      </rPr>
      <t xml:space="preserve">b </t>
    </r>
    <r>
      <rPr>
        <b/>
        <vertAlign val="superscript"/>
        <sz val="16"/>
        <color indexed="57"/>
        <rFont val="Arial"/>
        <family val="2"/>
      </rPr>
      <t>D</t>
    </r>
    <r>
      <rPr>
        <b/>
        <sz val="16"/>
        <color indexed="57"/>
        <rFont val="Arial"/>
        <family val="2"/>
      </rPr>
      <t>) A</t>
    </r>
    <r>
      <rPr>
        <b/>
        <vertAlign val="subscript"/>
        <sz val="16"/>
        <color indexed="57"/>
        <rFont val="Arial"/>
        <family val="2"/>
      </rPr>
      <t>dike</t>
    </r>
  </si>
  <si>
    <r>
      <t>k</t>
    </r>
    <r>
      <rPr>
        <sz val="10"/>
        <color indexed="57"/>
        <rFont val="Symbol"/>
        <family val="1"/>
      </rPr>
      <t xml:space="preserve">b </t>
    </r>
    <r>
      <rPr>
        <sz val="10"/>
        <color indexed="57"/>
        <rFont val="Arial"/>
        <family val="2"/>
      </rPr>
      <t>=</t>
    </r>
  </si>
  <si>
    <t>flame height (m)</t>
  </si>
  <si>
    <t>heat release rate of fire (kW)</t>
  </si>
  <si>
    <t>fire diameter (m)</t>
  </si>
  <si>
    <r>
      <t>H</t>
    </r>
    <r>
      <rPr>
        <b/>
        <vertAlign val="subscript"/>
        <sz val="16"/>
        <color indexed="57"/>
        <rFont val="Arial"/>
        <family val="2"/>
      </rPr>
      <t xml:space="preserve">f </t>
    </r>
    <r>
      <rPr>
        <b/>
        <sz val="16"/>
        <color indexed="57"/>
        <rFont val="Arial"/>
        <family val="2"/>
      </rPr>
      <t xml:space="preserve">= </t>
    </r>
  </si>
  <si>
    <r>
      <t>H</t>
    </r>
    <r>
      <rPr>
        <b/>
        <vertAlign val="subscript"/>
        <sz val="16"/>
        <color indexed="57"/>
        <rFont val="Arial"/>
        <family val="2"/>
      </rPr>
      <t xml:space="preserve">f </t>
    </r>
    <r>
      <rPr>
        <b/>
        <sz val="16"/>
        <color indexed="57"/>
        <rFont val="Arial"/>
        <family val="2"/>
      </rPr>
      <t>= 0.235 Q</t>
    </r>
    <r>
      <rPr>
        <b/>
        <vertAlign val="superscript"/>
        <sz val="16"/>
        <color indexed="57"/>
        <rFont val="Arial"/>
        <family val="2"/>
      </rPr>
      <t>2/5</t>
    </r>
    <r>
      <rPr>
        <b/>
        <sz val="16"/>
        <color indexed="57"/>
        <rFont val="Arial"/>
        <family val="2"/>
      </rPr>
      <t>-1.02 D</t>
    </r>
  </si>
  <si>
    <r>
      <t>h = 2H</t>
    </r>
    <r>
      <rPr>
        <b/>
        <vertAlign val="subscript"/>
        <sz val="10"/>
        <color indexed="57"/>
        <rFont val="Arial"/>
        <family val="2"/>
      </rPr>
      <t>f</t>
    </r>
    <r>
      <rPr>
        <b/>
        <sz val="10"/>
        <color indexed="57"/>
        <rFont val="Arial"/>
        <family val="2"/>
      </rPr>
      <t>/D =</t>
    </r>
  </si>
  <si>
    <r>
      <t>A = (h</t>
    </r>
    <r>
      <rPr>
        <b/>
        <vertAlign val="superscript"/>
        <sz val="10"/>
        <color indexed="57"/>
        <rFont val="Arial"/>
        <family val="2"/>
      </rPr>
      <t>2</t>
    </r>
    <r>
      <rPr>
        <b/>
        <sz val="10"/>
        <color indexed="57"/>
        <rFont val="Arial"/>
        <family val="2"/>
      </rPr>
      <t>+S</t>
    </r>
    <r>
      <rPr>
        <b/>
        <vertAlign val="superscript"/>
        <sz val="10"/>
        <color indexed="57"/>
        <rFont val="Arial"/>
        <family val="2"/>
      </rPr>
      <t>2</t>
    </r>
    <r>
      <rPr>
        <b/>
        <sz val="10"/>
        <color indexed="57"/>
        <rFont val="Arial"/>
        <family val="2"/>
      </rPr>
      <t>+1)/2S =</t>
    </r>
  </si>
  <si>
    <r>
      <t>B = (1+S</t>
    </r>
    <r>
      <rPr>
        <b/>
        <vertAlign val="superscript"/>
        <sz val="10"/>
        <color indexed="57"/>
        <rFont val="Arial"/>
        <family val="2"/>
      </rPr>
      <t>2</t>
    </r>
    <r>
      <rPr>
        <b/>
        <sz val="10"/>
        <color indexed="57"/>
        <rFont val="Arial"/>
        <family val="2"/>
      </rPr>
      <t>)/2S =</t>
    </r>
  </si>
  <si>
    <r>
      <t>F</t>
    </r>
    <r>
      <rPr>
        <b/>
        <vertAlign val="subscript"/>
        <sz val="10"/>
        <color indexed="57"/>
        <rFont val="Arial"/>
        <family val="2"/>
      </rPr>
      <t xml:space="preserve">1-&gt;2,H </t>
    </r>
    <r>
      <rPr>
        <b/>
        <sz val="10"/>
        <color indexed="57"/>
        <rFont val="Arial"/>
        <family val="2"/>
      </rPr>
      <t>=</t>
    </r>
  </si>
  <si>
    <r>
      <t>F</t>
    </r>
    <r>
      <rPr>
        <b/>
        <vertAlign val="subscript"/>
        <sz val="10"/>
        <color indexed="57"/>
        <rFont val="Arial"/>
        <family val="2"/>
      </rPr>
      <t xml:space="preserve">1-&gt;2,V </t>
    </r>
    <r>
      <rPr>
        <b/>
        <sz val="10"/>
        <color indexed="57"/>
        <rFont val="Arial"/>
        <family val="2"/>
      </rPr>
      <t>=</t>
    </r>
  </si>
  <si>
    <r>
      <t>F</t>
    </r>
    <r>
      <rPr>
        <b/>
        <vertAlign val="subscript"/>
        <sz val="10"/>
        <color indexed="57"/>
        <rFont val="Arial"/>
        <family val="2"/>
      </rPr>
      <t>1-&gt;2, max</t>
    </r>
    <r>
      <rPr>
        <b/>
        <sz val="10"/>
        <color indexed="57"/>
        <rFont val="Arial"/>
        <family val="2"/>
      </rPr>
      <t xml:space="preserve"> = √(F</t>
    </r>
    <r>
      <rPr>
        <b/>
        <vertAlign val="superscript"/>
        <sz val="10"/>
        <color indexed="57"/>
        <rFont val="Arial"/>
        <family val="2"/>
      </rPr>
      <t>2</t>
    </r>
    <r>
      <rPr>
        <b/>
        <vertAlign val="subscript"/>
        <sz val="10"/>
        <color indexed="57"/>
        <rFont val="Arial"/>
        <family val="2"/>
      </rPr>
      <t>1-&gt;2,H</t>
    </r>
    <r>
      <rPr>
        <b/>
        <sz val="10"/>
        <color indexed="57"/>
        <rFont val="Arial"/>
        <family val="2"/>
      </rPr>
      <t xml:space="preserve"> + F</t>
    </r>
    <r>
      <rPr>
        <b/>
        <vertAlign val="superscript"/>
        <sz val="10"/>
        <color indexed="57"/>
        <rFont val="Arial"/>
        <family val="2"/>
      </rPr>
      <t>2</t>
    </r>
    <r>
      <rPr>
        <b/>
        <vertAlign val="subscript"/>
        <sz val="10"/>
        <color indexed="57"/>
        <rFont val="Arial"/>
        <family val="2"/>
      </rPr>
      <t>1-&gt;2,V</t>
    </r>
    <r>
      <rPr>
        <b/>
        <sz val="10"/>
        <color indexed="57"/>
        <rFont val="Arial"/>
        <family val="2"/>
      </rPr>
      <t>)</t>
    </r>
    <r>
      <rPr>
        <b/>
        <vertAlign val="superscript"/>
        <sz val="10"/>
        <color indexed="57"/>
        <rFont val="Arial"/>
        <family val="2"/>
      </rPr>
      <t xml:space="preserve"> </t>
    </r>
    <r>
      <rPr>
        <b/>
        <sz val="10"/>
        <color indexed="57"/>
        <rFont val="Arial"/>
        <family val="2"/>
      </rPr>
      <t>=</t>
    </r>
    <r>
      <rPr>
        <b/>
        <vertAlign val="superscript"/>
        <sz val="10"/>
        <color indexed="57"/>
        <rFont val="Arial"/>
        <family val="2"/>
      </rPr>
      <t xml:space="preserve"> </t>
    </r>
  </si>
  <si>
    <t>B =</t>
  </si>
  <si>
    <r>
      <t>F</t>
    </r>
    <r>
      <rPr>
        <vertAlign val="subscript"/>
        <sz val="10"/>
        <color indexed="57"/>
        <rFont val="Arial"/>
        <family val="2"/>
      </rPr>
      <t xml:space="preserve">1-&gt;2 </t>
    </r>
    <r>
      <rPr>
        <sz val="10"/>
        <color indexed="57"/>
        <rFont val="Arial"/>
        <family val="2"/>
      </rPr>
      <t>=</t>
    </r>
  </si>
  <si>
    <r>
      <t>D = √(4A</t>
    </r>
    <r>
      <rPr>
        <b/>
        <vertAlign val="subscript"/>
        <sz val="16"/>
        <color indexed="57"/>
        <rFont val="Arial"/>
        <family val="2"/>
      </rPr>
      <t>dike</t>
    </r>
    <r>
      <rPr>
        <b/>
        <sz val="16"/>
        <color indexed="57"/>
        <rFont val="Arial"/>
        <family val="2"/>
      </rPr>
      <t>/</t>
    </r>
    <r>
      <rPr>
        <b/>
        <sz val="16"/>
        <color indexed="57"/>
        <rFont val="Symbol"/>
        <family val="1"/>
      </rPr>
      <t>p</t>
    </r>
    <r>
      <rPr>
        <b/>
        <sz val="16"/>
        <color indexed="57"/>
        <rFont val="Arial"/>
        <family val="2"/>
      </rPr>
      <t>)</t>
    </r>
  </si>
  <si>
    <r>
      <t>(kW/m</t>
    </r>
    <r>
      <rPr>
        <b/>
        <vertAlign val="superscript"/>
        <sz val="16"/>
        <color indexed="57"/>
        <rFont val="Arial"/>
        <family val="2"/>
      </rPr>
      <t>2</t>
    </r>
    <r>
      <rPr>
        <b/>
        <sz val="16"/>
        <color indexed="57"/>
        <rFont val="Arial"/>
        <family val="2"/>
      </rPr>
      <t>)</t>
    </r>
  </si>
  <si>
    <r>
      <t>E = 58 (10</t>
    </r>
    <r>
      <rPr>
        <b/>
        <vertAlign val="superscript"/>
        <sz val="16"/>
        <color indexed="57"/>
        <rFont val="Arial"/>
        <family val="2"/>
      </rPr>
      <t>-0.00823 D</t>
    </r>
    <r>
      <rPr>
        <b/>
        <sz val="16"/>
        <color indexed="57"/>
        <rFont val="Arial"/>
        <family val="2"/>
      </rPr>
      <t>)</t>
    </r>
  </si>
  <si>
    <r>
      <t>F</t>
    </r>
    <r>
      <rPr>
        <b/>
        <vertAlign val="subscript"/>
        <sz val="10"/>
        <color indexed="57"/>
        <rFont val="Arial"/>
        <family val="2"/>
      </rPr>
      <t>1-&gt;2,V1</t>
    </r>
    <r>
      <rPr>
        <b/>
        <sz val="10"/>
        <color indexed="57"/>
        <rFont val="Arial"/>
        <family val="2"/>
      </rPr>
      <t xml:space="preserve"> = </t>
    </r>
  </si>
  <si>
    <r>
      <t>1/(</t>
    </r>
    <r>
      <rPr>
        <b/>
        <sz val="9"/>
        <color indexed="57"/>
        <rFont val="Symbol"/>
        <family val="1"/>
      </rPr>
      <t>p</t>
    </r>
    <r>
      <rPr>
        <b/>
        <sz val="9"/>
        <color indexed="57"/>
        <rFont val="Arial"/>
        <family val="2"/>
      </rPr>
      <t>S)tan</t>
    </r>
    <r>
      <rPr>
        <b/>
        <vertAlign val="superscript"/>
        <sz val="9"/>
        <color indexed="57"/>
        <rFont val="Arial"/>
        <family val="2"/>
      </rPr>
      <t>-1</t>
    </r>
    <r>
      <rPr>
        <b/>
        <sz val="9"/>
        <color indexed="57"/>
        <rFont val="Arial"/>
        <family val="2"/>
      </rPr>
      <t>(h</t>
    </r>
    <r>
      <rPr>
        <b/>
        <vertAlign val="subscript"/>
        <sz val="9"/>
        <color indexed="57"/>
        <rFont val="Arial"/>
        <family val="2"/>
      </rPr>
      <t>1</t>
    </r>
    <r>
      <rPr>
        <b/>
        <sz val="9"/>
        <color indexed="57"/>
        <rFont val="Arial"/>
        <family val="2"/>
      </rPr>
      <t>/(S</t>
    </r>
    <r>
      <rPr>
        <b/>
        <vertAlign val="superscript"/>
        <sz val="9"/>
        <color indexed="57"/>
        <rFont val="Arial"/>
        <family val="2"/>
      </rPr>
      <t>2</t>
    </r>
    <r>
      <rPr>
        <b/>
        <sz val="9"/>
        <color indexed="57"/>
        <rFont val="Arial"/>
        <family val="2"/>
      </rPr>
      <t>-1)</t>
    </r>
    <r>
      <rPr>
        <b/>
        <vertAlign val="superscript"/>
        <sz val="9"/>
        <color indexed="57"/>
        <rFont val="Arial"/>
        <family val="2"/>
      </rPr>
      <t>1/2</t>
    </r>
    <r>
      <rPr>
        <b/>
        <sz val="9"/>
        <color indexed="57"/>
        <rFont val="Arial"/>
        <family val="2"/>
      </rPr>
      <t>)-(h</t>
    </r>
    <r>
      <rPr>
        <b/>
        <vertAlign val="subscript"/>
        <sz val="9"/>
        <color indexed="57"/>
        <rFont val="Arial"/>
        <family val="2"/>
      </rPr>
      <t>1</t>
    </r>
    <r>
      <rPr>
        <b/>
        <sz val="9"/>
        <color indexed="57"/>
        <rFont val="Arial"/>
        <family val="2"/>
      </rPr>
      <t>/</t>
    </r>
    <r>
      <rPr>
        <b/>
        <sz val="9"/>
        <color indexed="57"/>
        <rFont val="Symbol"/>
        <family val="1"/>
      </rPr>
      <t>p</t>
    </r>
    <r>
      <rPr>
        <b/>
        <sz val="9"/>
        <color indexed="57"/>
        <rFont val="Arial"/>
        <family val="2"/>
      </rPr>
      <t>S)tan</t>
    </r>
    <r>
      <rPr>
        <b/>
        <vertAlign val="superscript"/>
        <sz val="9"/>
        <color indexed="57"/>
        <rFont val="Arial"/>
        <family val="2"/>
      </rPr>
      <t>-1</t>
    </r>
    <r>
      <rPr>
        <b/>
        <sz val="9"/>
        <color indexed="57"/>
        <rFont val="Arial"/>
        <family val="2"/>
      </rPr>
      <t>((S-1)/(S+1))</t>
    </r>
    <r>
      <rPr>
        <b/>
        <vertAlign val="superscript"/>
        <sz val="9"/>
        <color indexed="57"/>
        <rFont val="Arial"/>
        <family val="2"/>
      </rPr>
      <t>1/2</t>
    </r>
    <r>
      <rPr>
        <b/>
        <sz val="9"/>
        <color indexed="57"/>
        <rFont val="Arial"/>
        <family val="2"/>
      </rPr>
      <t>+A</t>
    </r>
    <r>
      <rPr>
        <b/>
        <vertAlign val="subscript"/>
        <sz val="9"/>
        <color indexed="57"/>
        <rFont val="Arial"/>
        <family val="2"/>
      </rPr>
      <t>1</t>
    </r>
    <r>
      <rPr>
        <b/>
        <sz val="9"/>
        <color indexed="57"/>
        <rFont val="Arial"/>
        <family val="2"/>
      </rPr>
      <t>h</t>
    </r>
    <r>
      <rPr>
        <b/>
        <vertAlign val="subscript"/>
        <sz val="9"/>
        <color indexed="57"/>
        <rFont val="Arial"/>
        <family val="2"/>
      </rPr>
      <t>1</t>
    </r>
    <r>
      <rPr>
        <b/>
        <sz val="9"/>
        <color indexed="57"/>
        <rFont val="Arial"/>
        <family val="2"/>
      </rPr>
      <t>/</t>
    </r>
    <r>
      <rPr>
        <b/>
        <sz val="9"/>
        <color indexed="57"/>
        <rFont val="Symbol"/>
        <family val="1"/>
      </rPr>
      <t>p</t>
    </r>
    <r>
      <rPr>
        <b/>
        <sz val="9"/>
        <color indexed="57"/>
        <rFont val="Arial"/>
        <family val="2"/>
      </rPr>
      <t>S(A</t>
    </r>
    <r>
      <rPr>
        <b/>
        <vertAlign val="subscript"/>
        <sz val="9"/>
        <color indexed="57"/>
        <rFont val="Arial"/>
        <family val="2"/>
      </rPr>
      <t>1</t>
    </r>
    <r>
      <rPr>
        <b/>
        <vertAlign val="superscript"/>
        <sz val="9"/>
        <color indexed="57"/>
        <rFont val="Arial"/>
        <family val="2"/>
      </rPr>
      <t>2</t>
    </r>
    <r>
      <rPr>
        <b/>
        <sz val="9"/>
        <color indexed="57"/>
        <rFont val="Arial"/>
        <family val="2"/>
      </rPr>
      <t>-1)</t>
    </r>
    <r>
      <rPr>
        <b/>
        <vertAlign val="superscript"/>
        <sz val="9"/>
        <color indexed="57"/>
        <rFont val="Arial"/>
        <family val="2"/>
      </rPr>
      <t>1/2</t>
    </r>
    <r>
      <rPr>
        <b/>
        <sz val="9"/>
        <color indexed="57"/>
        <rFont val="Arial"/>
        <family val="2"/>
      </rPr>
      <t>tan</t>
    </r>
    <r>
      <rPr>
        <b/>
        <vertAlign val="superscript"/>
        <sz val="9"/>
        <color indexed="57"/>
        <rFont val="Arial"/>
        <family val="2"/>
      </rPr>
      <t>-1</t>
    </r>
    <r>
      <rPr>
        <b/>
        <sz val="9"/>
        <color indexed="57"/>
        <rFont val="Arial"/>
        <family val="2"/>
      </rPr>
      <t>((A</t>
    </r>
    <r>
      <rPr>
        <b/>
        <vertAlign val="subscript"/>
        <sz val="9"/>
        <color indexed="57"/>
        <rFont val="Arial"/>
        <family val="2"/>
      </rPr>
      <t>1</t>
    </r>
    <r>
      <rPr>
        <b/>
        <sz val="9"/>
        <color indexed="57"/>
        <rFont val="Arial"/>
        <family val="2"/>
      </rPr>
      <t>+1)(S-1)/(A</t>
    </r>
    <r>
      <rPr>
        <b/>
        <vertAlign val="subscript"/>
        <sz val="9"/>
        <color indexed="57"/>
        <rFont val="Arial"/>
        <family val="2"/>
      </rPr>
      <t>1</t>
    </r>
    <r>
      <rPr>
        <b/>
        <sz val="9"/>
        <color indexed="57"/>
        <rFont val="Arial"/>
        <family val="2"/>
      </rPr>
      <t>-1)(S+1))</t>
    </r>
    <r>
      <rPr>
        <b/>
        <vertAlign val="superscript"/>
        <sz val="9"/>
        <color indexed="57"/>
        <rFont val="Arial"/>
        <family val="2"/>
      </rPr>
      <t>1/2</t>
    </r>
  </si>
  <si>
    <r>
      <t>F</t>
    </r>
    <r>
      <rPr>
        <b/>
        <vertAlign val="subscript"/>
        <sz val="10"/>
        <color indexed="57"/>
        <rFont val="Arial"/>
        <family val="2"/>
      </rPr>
      <t>1-&gt;2,V2</t>
    </r>
    <r>
      <rPr>
        <b/>
        <sz val="10"/>
        <color indexed="57"/>
        <rFont val="Arial"/>
        <family val="2"/>
      </rPr>
      <t xml:space="preserve"> = </t>
    </r>
  </si>
  <si>
    <r>
      <t>1/(</t>
    </r>
    <r>
      <rPr>
        <b/>
        <sz val="9"/>
        <color indexed="57"/>
        <rFont val="Symbol"/>
        <family val="1"/>
      </rPr>
      <t>p</t>
    </r>
    <r>
      <rPr>
        <b/>
        <sz val="9"/>
        <color indexed="57"/>
        <rFont val="Arial"/>
        <family val="2"/>
      </rPr>
      <t>S)tan</t>
    </r>
    <r>
      <rPr>
        <b/>
        <vertAlign val="superscript"/>
        <sz val="9"/>
        <color indexed="57"/>
        <rFont val="Arial"/>
        <family val="2"/>
      </rPr>
      <t>-1</t>
    </r>
    <r>
      <rPr>
        <b/>
        <sz val="9"/>
        <color indexed="57"/>
        <rFont val="Arial"/>
        <family val="2"/>
      </rPr>
      <t>(h</t>
    </r>
    <r>
      <rPr>
        <b/>
        <vertAlign val="subscript"/>
        <sz val="9"/>
        <color indexed="57"/>
        <rFont val="Arial"/>
        <family val="2"/>
      </rPr>
      <t>2</t>
    </r>
    <r>
      <rPr>
        <b/>
        <sz val="9"/>
        <color indexed="57"/>
        <rFont val="Arial"/>
        <family val="2"/>
      </rPr>
      <t>/(S</t>
    </r>
    <r>
      <rPr>
        <b/>
        <vertAlign val="superscript"/>
        <sz val="9"/>
        <color indexed="57"/>
        <rFont val="Arial"/>
        <family val="2"/>
      </rPr>
      <t>2</t>
    </r>
    <r>
      <rPr>
        <b/>
        <sz val="9"/>
        <color indexed="57"/>
        <rFont val="Arial"/>
        <family val="2"/>
      </rPr>
      <t>-1)</t>
    </r>
    <r>
      <rPr>
        <b/>
        <vertAlign val="superscript"/>
        <sz val="9"/>
        <color indexed="57"/>
        <rFont val="Arial"/>
        <family val="2"/>
      </rPr>
      <t>1/2</t>
    </r>
    <r>
      <rPr>
        <b/>
        <sz val="9"/>
        <color indexed="57"/>
        <rFont val="Arial"/>
        <family val="2"/>
      </rPr>
      <t>)-(h</t>
    </r>
    <r>
      <rPr>
        <b/>
        <vertAlign val="subscript"/>
        <sz val="9"/>
        <color indexed="57"/>
        <rFont val="Arial"/>
        <family val="2"/>
      </rPr>
      <t>2</t>
    </r>
    <r>
      <rPr>
        <b/>
        <sz val="9"/>
        <color indexed="57"/>
        <rFont val="Arial"/>
        <family val="2"/>
      </rPr>
      <t>/</t>
    </r>
    <r>
      <rPr>
        <b/>
        <sz val="9"/>
        <color indexed="57"/>
        <rFont val="Symbol"/>
        <family val="1"/>
      </rPr>
      <t>p</t>
    </r>
    <r>
      <rPr>
        <b/>
        <sz val="9"/>
        <color indexed="57"/>
        <rFont val="Arial"/>
        <family val="2"/>
      </rPr>
      <t>S)tan</t>
    </r>
    <r>
      <rPr>
        <b/>
        <vertAlign val="superscript"/>
        <sz val="9"/>
        <color indexed="57"/>
        <rFont val="Arial"/>
        <family val="2"/>
      </rPr>
      <t>-1</t>
    </r>
    <r>
      <rPr>
        <b/>
        <sz val="9"/>
        <color indexed="57"/>
        <rFont val="Arial"/>
        <family val="2"/>
      </rPr>
      <t>((S-1)/(S+1))</t>
    </r>
    <r>
      <rPr>
        <b/>
        <vertAlign val="superscript"/>
        <sz val="9"/>
        <color indexed="57"/>
        <rFont val="Arial"/>
        <family val="2"/>
      </rPr>
      <t>1/2</t>
    </r>
    <r>
      <rPr>
        <b/>
        <sz val="9"/>
        <color indexed="57"/>
        <rFont val="Arial"/>
        <family val="2"/>
      </rPr>
      <t>+A</t>
    </r>
    <r>
      <rPr>
        <b/>
        <vertAlign val="subscript"/>
        <sz val="9"/>
        <color indexed="57"/>
        <rFont val="Arial"/>
        <family val="2"/>
      </rPr>
      <t>2</t>
    </r>
    <r>
      <rPr>
        <b/>
        <sz val="9"/>
        <color indexed="57"/>
        <rFont val="Arial"/>
        <family val="2"/>
      </rPr>
      <t>h</t>
    </r>
    <r>
      <rPr>
        <b/>
        <vertAlign val="subscript"/>
        <sz val="9"/>
        <color indexed="57"/>
        <rFont val="Arial"/>
        <family val="2"/>
      </rPr>
      <t>2</t>
    </r>
    <r>
      <rPr>
        <b/>
        <sz val="9"/>
        <color indexed="57"/>
        <rFont val="Arial"/>
        <family val="2"/>
      </rPr>
      <t>/</t>
    </r>
    <r>
      <rPr>
        <b/>
        <sz val="9"/>
        <color indexed="57"/>
        <rFont val="Symbol"/>
        <family val="1"/>
      </rPr>
      <t>p</t>
    </r>
    <r>
      <rPr>
        <b/>
        <sz val="9"/>
        <color indexed="57"/>
        <rFont val="Arial"/>
        <family val="2"/>
      </rPr>
      <t>S(A</t>
    </r>
    <r>
      <rPr>
        <b/>
        <vertAlign val="subscript"/>
        <sz val="9"/>
        <color indexed="57"/>
        <rFont val="Arial"/>
        <family val="2"/>
      </rPr>
      <t>2</t>
    </r>
    <r>
      <rPr>
        <b/>
        <vertAlign val="superscript"/>
        <sz val="9"/>
        <color indexed="57"/>
        <rFont val="Arial"/>
        <family val="2"/>
      </rPr>
      <t>2</t>
    </r>
    <r>
      <rPr>
        <b/>
        <sz val="9"/>
        <color indexed="57"/>
        <rFont val="Arial"/>
        <family val="2"/>
      </rPr>
      <t>-1)</t>
    </r>
    <r>
      <rPr>
        <b/>
        <vertAlign val="superscript"/>
        <sz val="9"/>
        <color indexed="57"/>
        <rFont val="Arial"/>
        <family val="2"/>
      </rPr>
      <t>1/2</t>
    </r>
    <r>
      <rPr>
        <b/>
        <sz val="9"/>
        <color indexed="57"/>
        <rFont val="Arial"/>
        <family val="2"/>
      </rPr>
      <t>tan</t>
    </r>
    <r>
      <rPr>
        <b/>
        <vertAlign val="superscript"/>
        <sz val="9"/>
        <color indexed="57"/>
        <rFont val="Arial"/>
        <family val="2"/>
      </rPr>
      <t>-1</t>
    </r>
    <r>
      <rPr>
        <b/>
        <sz val="9"/>
        <color indexed="57"/>
        <rFont val="Arial"/>
        <family val="2"/>
      </rPr>
      <t>((A</t>
    </r>
    <r>
      <rPr>
        <b/>
        <vertAlign val="subscript"/>
        <sz val="9"/>
        <color indexed="57"/>
        <rFont val="Arial"/>
        <family val="2"/>
      </rPr>
      <t>2</t>
    </r>
    <r>
      <rPr>
        <b/>
        <sz val="9"/>
        <color indexed="57"/>
        <rFont val="Arial"/>
        <family val="2"/>
      </rPr>
      <t>+1)(S-1)/(A</t>
    </r>
    <r>
      <rPr>
        <b/>
        <vertAlign val="subscript"/>
        <sz val="9"/>
        <color indexed="57"/>
        <rFont val="Arial"/>
        <family val="2"/>
      </rPr>
      <t>2</t>
    </r>
    <r>
      <rPr>
        <b/>
        <sz val="9"/>
        <color indexed="57"/>
        <rFont val="Arial"/>
        <family val="2"/>
      </rPr>
      <t>-1)(S+1))</t>
    </r>
    <r>
      <rPr>
        <b/>
        <vertAlign val="superscript"/>
        <sz val="9"/>
        <color indexed="57"/>
        <rFont val="Arial"/>
        <family val="2"/>
      </rPr>
      <t>1/2</t>
    </r>
  </si>
  <si>
    <r>
      <t>A</t>
    </r>
    <r>
      <rPr>
        <b/>
        <vertAlign val="subscript"/>
        <sz val="10"/>
        <color indexed="57"/>
        <rFont val="Arial"/>
        <family val="2"/>
      </rPr>
      <t>1</t>
    </r>
    <r>
      <rPr>
        <b/>
        <sz val="10"/>
        <color indexed="57"/>
        <rFont val="Arial"/>
        <family val="2"/>
      </rPr>
      <t xml:space="preserve"> =</t>
    </r>
  </si>
  <si>
    <r>
      <t>(h</t>
    </r>
    <r>
      <rPr>
        <b/>
        <vertAlign val="subscript"/>
        <sz val="10"/>
        <color indexed="57"/>
        <rFont val="Arial"/>
        <family val="2"/>
      </rPr>
      <t>1</t>
    </r>
    <r>
      <rPr>
        <b/>
        <vertAlign val="superscript"/>
        <sz val="10"/>
        <color indexed="57"/>
        <rFont val="Arial"/>
        <family val="2"/>
      </rPr>
      <t>2</t>
    </r>
    <r>
      <rPr>
        <b/>
        <sz val="10"/>
        <color indexed="57"/>
        <rFont val="Arial"/>
        <family val="2"/>
      </rPr>
      <t>+S</t>
    </r>
    <r>
      <rPr>
        <b/>
        <vertAlign val="superscript"/>
        <sz val="10"/>
        <color indexed="57"/>
        <rFont val="Arial"/>
        <family val="2"/>
      </rPr>
      <t>2</t>
    </r>
    <r>
      <rPr>
        <b/>
        <sz val="10"/>
        <color indexed="57"/>
        <rFont val="Arial"/>
        <family val="2"/>
      </rPr>
      <t>+1)/2S</t>
    </r>
  </si>
  <si>
    <r>
      <t>A</t>
    </r>
    <r>
      <rPr>
        <b/>
        <vertAlign val="subscript"/>
        <sz val="10"/>
        <color indexed="57"/>
        <rFont val="Arial"/>
        <family val="2"/>
      </rPr>
      <t>2</t>
    </r>
    <r>
      <rPr>
        <b/>
        <sz val="10"/>
        <color indexed="57"/>
        <rFont val="Arial"/>
        <family val="2"/>
      </rPr>
      <t xml:space="preserve"> =</t>
    </r>
  </si>
  <si>
    <r>
      <t>(h</t>
    </r>
    <r>
      <rPr>
        <b/>
        <vertAlign val="subscript"/>
        <sz val="10"/>
        <color indexed="57"/>
        <rFont val="Arial"/>
        <family val="2"/>
      </rPr>
      <t>2</t>
    </r>
    <r>
      <rPr>
        <b/>
        <vertAlign val="superscript"/>
        <sz val="10"/>
        <color indexed="57"/>
        <rFont val="Arial"/>
        <family val="2"/>
      </rPr>
      <t>2</t>
    </r>
    <r>
      <rPr>
        <b/>
        <sz val="10"/>
        <color indexed="57"/>
        <rFont val="Arial"/>
        <family val="2"/>
      </rPr>
      <t>+S</t>
    </r>
    <r>
      <rPr>
        <b/>
        <vertAlign val="superscript"/>
        <sz val="10"/>
        <color indexed="57"/>
        <rFont val="Arial"/>
        <family val="2"/>
      </rPr>
      <t>2</t>
    </r>
    <r>
      <rPr>
        <b/>
        <sz val="10"/>
        <color indexed="57"/>
        <rFont val="Arial"/>
        <family val="2"/>
      </rPr>
      <t>+1)/2S</t>
    </r>
  </si>
  <si>
    <r>
      <t>(1+S</t>
    </r>
    <r>
      <rPr>
        <b/>
        <vertAlign val="superscript"/>
        <sz val="10"/>
        <color indexed="57"/>
        <rFont val="Arial"/>
        <family val="2"/>
      </rPr>
      <t>2</t>
    </r>
    <r>
      <rPr>
        <b/>
        <sz val="10"/>
        <color indexed="57"/>
        <rFont val="Arial"/>
        <family val="2"/>
      </rPr>
      <t>)/2S</t>
    </r>
  </si>
  <si>
    <r>
      <t>h</t>
    </r>
    <r>
      <rPr>
        <b/>
        <vertAlign val="subscript"/>
        <sz val="10"/>
        <color indexed="57"/>
        <rFont val="Arial"/>
        <family val="2"/>
      </rPr>
      <t>1</t>
    </r>
    <r>
      <rPr>
        <b/>
        <sz val="10"/>
        <color indexed="57"/>
        <rFont val="Arial"/>
        <family val="2"/>
      </rPr>
      <t xml:space="preserve"> =</t>
    </r>
  </si>
  <si>
    <r>
      <t>2H</t>
    </r>
    <r>
      <rPr>
        <b/>
        <vertAlign val="subscript"/>
        <sz val="10"/>
        <color indexed="57"/>
        <rFont val="Arial"/>
        <family val="2"/>
      </rPr>
      <t>f1</t>
    </r>
    <r>
      <rPr>
        <b/>
        <sz val="10"/>
        <color indexed="57"/>
        <rFont val="Arial"/>
        <family val="2"/>
      </rPr>
      <t>/D</t>
    </r>
  </si>
  <si>
    <r>
      <t>h</t>
    </r>
    <r>
      <rPr>
        <b/>
        <vertAlign val="subscript"/>
        <sz val="10"/>
        <color indexed="57"/>
        <rFont val="Arial"/>
        <family val="2"/>
      </rPr>
      <t>2</t>
    </r>
    <r>
      <rPr>
        <b/>
        <sz val="10"/>
        <color indexed="57"/>
        <rFont val="Arial"/>
        <family val="2"/>
      </rPr>
      <t xml:space="preserve"> =</t>
    </r>
  </si>
  <si>
    <r>
      <t>2H</t>
    </r>
    <r>
      <rPr>
        <b/>
        <vertAlign val="subscript"/>
        <sz val="10"/>
        <color indexed="57"/>
        <rFont val="Arial"/>
        <family val="2"/>
      </rPr>
      <t>f2</t>
    </r>
    <r>
      <rPr>
        <b/>
        <sz val="10"/>
        <color indexed="57"/>
        <rFont val="Arial"/>
        <family val="2"/>
      </rPr>
      <t>/D</t>
    </r>
  </si>
  <si>
    <r>
      <t>F</t>
    </r>
    <r>
      <rPr>
        <b/>
        <vertAlign val="subscript"/>
        <sz val="10"/>
        <color indexed="57"/>
        <rFont val="Arial"/>
        <family val="2"/>
      </rPr>
      <t>1-&gt;2,V</t>
    </r>
    <r>
      <rPr>
        <b/>
        <sz val="10"/>
        <color indexed="57"/>
        <rFont val="Arial"/>
        <family val="2"/>
      </rPr>
      <t>=</t>
    </r>
  </si>
  <si>
    <r>
      <t>F</t>
    </r>
    <r>
      <rPr>
        <b/>
        <vertAlign val="subscript"/>
        <sz val="10"/>
        <color indexed="57"/>
        <rFont val="Arial"/>
        <family val="2"/>
      </rPr>
      <t>1-&gt;2,V1</t>
    </r>
    <r>
      <rPr>
        <b/>
        <sz val="10"/>
        <color indexed="57"/>
        <rFont val="Arial"/>
        <family val="2"/>
      </rPr>
      <t xml:space="preserve"> + F</t>
    </r>
    <r>
      <rPr>
        <b/>
        <vertAlign val="subscript"/>
        <sz val="10"/>
        <color indexed="57"/>
        <rFont val="Arial"/>
        <family val="2"/>
      </rPr>
      <t>1-&gt;2,V2</t>
    </r>
  </si>
  <si>
    <r>
      <t>F</t>
    </r>
    <r>
      <rPr>
        <vertAlign val="subscript"/>
        <sz val="10"/>
        <color indexed="57"/>
        <rFont val="Arial"/>
        <family val="2"/>
      </rPr>
      <t>1-&gt;2,V</t>
    </r>
    <r>
      <rPr>
        <sz val="10"/>
        <color indexed="57"/>
        <rFont val="Arial"/>
        <family val="2"/>
      </rPr>
      <t xml:space="preserve"> =</t>
    </r>
  </si>
  <si>
    <t xml:space="preserve">total vertical view factor </t>
  </si>
  <si>
    <r>
      <t>k</t>
    </r>
    <r>
      <rPr>
        <sz val="10"/>
        <color indexed="57"/>
        <rFont val="Symbol"/>
        <family val="1"/>
      </rPr>
      <t>b</t>
    </r>
    <r>
      <rPr>
        <sz val="10"/>
        <color indexed="57"/>
        <rFont val="Arial"/>
        <family val="2"/>
      </rPr>
      <t xml:space="preserve"> =</t>
    </r>
  </si>
  <si>
    <r>
      <t>H</t>
    </r>
    <r>
      <rPr>
        <vertAlign val="subscript"/>
        <sz val="10"/>
        <color indexed="57"/>
        <rFont val="Arial"/>
        <family val="2"/>
      </rPr>
      <t>f</t>
    </r>
    <r>
      <rPr>
        <sz val="10"/>
        <color indexed="57"/>
        <rFont val="Arial"/>
        <family val="2"/>
      </rPr>
      <t xml:space="preserve"> =</t>
    </r>
  </si>
  <si>
    <r>
      <t>F</t>
    </r>
    <r>
      <rPr>
        <b/>
        <vertAlign val="subscript"/>
        <sz val="10"/>
        <color indexed="57"/>
        <rFont val="Arial"/>
        <family val="2"/>
      </rPr>
      <t>H1</t>
    </r>
  </si>
  <si>
    <r>
      <t>F</t>
    </r>
    <r>
      <rPr>
        <b/>
        <vertAlign val="subscript"/>
        <sz val="10"/>
        <color indexed="57"/>
        <rFont val="Arial"/>
        <family val="2"/>
      </rPr>
      <t>H2</t>
    </r>
  </si>
  <si>
    <r>
      <t>F</t>
    </r>
    <r>
      <rPr>
        <b/>
        <vertAlign val="subscript"/>
        <sz val="10"/>
        <color indexed="57"/>
        <rFont val="Arial"/>
        <family val="2"/>
      </rPr>
      <t>H3</t>
    </r>
  </si>
  <si>
    <r>
      <t>F</t>
    </r>
    <r>
      <rPr>
        <b/>
        <vertAlign val="subscript"/>
        <sz val="10"/>
        <color indexed="57"/>
        <rFont val="Arial"/>
        <family val="2"/>
      </rPr>
      <t>H4</t>
    </r>
  </si>
  <si>
    <r>
      <t>F</t>
    </r>
    <r>
      <rPr>
        <b/>
        <vertAlign val="subscript"/>
        <sz val="10"/>
        <color indexed="57"/>
        <rFont val="Arial"/>
        <family val="2"/>
      </rPr>
      <t>1-&gt;2,H</t>
    </r>
  </si>
  <si>
    <r>
      <t>F</t>
    </r>
    <r>
      <rPr>
        <b/>
        <vertAlign val="subscript"/>
        <sz val="10"/>
        <color indexed="57"/>
        <rFont val="Arial"/>
        <family val="2"/>
      </rPr>
      <t>V1</t>
    </r>
  </si>
  <si>
    <r>
      <t>F</t>
    </r>
    <r>
      <rPr>
        <b/>
        <vertAlign val="subscript"/>
        <sz val="10"/>
        <color indexed="57"/>
        <rFont val="Arial"/>
        <family val="2"/>
      </rPr>
      <t>V2</t>
    </r>
  </si>
  <si>
    <r>
      <t>F</t>
    </r>
    <r>
      <rPr>
        <b/>
        <vertAlign val="subscript"/>
        <sz val="10"/>
        <color indexed="57"/>
        <rFont val="Arial"/>
        <family val="2"/>
      </rPr>
      <t>V3</t>
    </r>
  </si>
  <si>
    <r>
      <t>F</t>
    </r>
    <r>
      <rPr>
        <b/>
        <vertAlign val="subscript"/>
        <sz val="10"/>
        <color indexed="57"/>
        <rFont val="Arial"/>
        <family val="2"/>
      </rPr>
      <t>V4</t>
    </r>
  </si>
  <si>
    <r>
      <t>F</t>
    </r>
    <r>
      <rPr>
        <b/>
        <vertAlign val="subscript"/>
        <sz val="10"/>
        <color indexed="57"/>
        <rFont val="Arial"/>
        <family val="2"/>
      </rPr>
      <t>1-&gt;2,V</t>
    </r>
  </si>
  <si>
    <r>
      <t>h</t>
    </r>
    <r>
      <rPr>
        <b/>
        <vertAlign val="subscript"/>
        <sz val="10"/>
        <color indexed="57"/>
        <rFont val="Arial"/>
        <family val="2"/>
      </rPr>
      <t xml:space="preserve">1 </t>
    </r>
    <r>
      <rPr>
        <b/>
        <sz val="10"/>
        <color indexed="57"/>
        <rFont val="Arial"/>
        <family val="2"/>
      </rPr>
      <t>= 2H</t>
    </r>
    <r>
      <rPr>
        <b/>
        <vertAlign val="subscript"/>
        <sz val="10"/>
        <color indexed="57"/>
        <rFont val="Arial"/>
        <family val="2"/>
      </rPr>
      <t>f1</t>
    </r>
    <r>
      <rPr>
        <b/>
        <sz val="10"/>
        <color indexed="57"/>
        <rFont val="Arial"/>
        <family val="2"/>
      </rPr>
      <t>/D =</t>
    </r>
  </si>
  <si>
    <r>
      <t>h</t>
    </r>
    <r>
      <rPr>
        <b/>
        <vertAlign val="subscript"/>
        <sz val="10"/>
        <color indexed="57"/>
        <rFont val="Arial"/>
        <family val="2"/>
      </rPr>
      <t xml:space="preserve">2  </t>
    </r>
    <r>
      <rPr>
        <b/>
        <sz val="10"/>
        <color indexed="57"/>
        <rFont val="Arial"/>
        <family val="2"/>
      </rPr>
      <t>= 2H</t>
    </r>
    <r>
      <rPr>
        <b/>
        <vertAlign val="subscript"/>
        <sz val="10"/>
        <color indexed="57"/>
        <rFont val="Arial"/>
        <family val="2"/>
      </rPr>
      <t>f2</t>
    </r>
    <r>
      <rPr>
        <b/>
        <sz val="10"/>
        <color indexed="57"/>
        <rFont val="Arial"/>
        <family val="2"/>
      </rPr>
      <t>/D =</t>
    </r>
  </si>
  <si>
    <r>
      <t>2(H</t>
    </r>
    <r>
      <rPr>
        <b/>
        <vertAlign val="subscript"/>
        <sz val="10"/>
        <color indexed="57"/>
        <rFont val="Arial"/>
        <family val="2"/>
      </rPr>
      <t>f</t>
    </r>
    <r>
      <rPr>
        <b/>
        <sz val="10"/>
        <color indexed="57"/>
        <rFont val="Arial"/>
        <family val="2"/>
      </rPr>
      <t>-H</t>
    </r>
    <r>
      <rPr>
        <b/>
        <vertAlign val="subscript"/>
        <sz val="10"/>
        <color indexed="57"/>
        <rFont val="Arial"/>
        <family val="2"/>
      </rPr>
      <t>f1</t>
    </r>
    <r>
      <rPr>
        <b/>
        <sz val="10"/>
        <color indexed="57"/>
        <rFont val="Arial"/>
        <family val="2"/>
      </rPr>
      <t>)/D =</t>
    </r>
  </si>
  <si>
    <r>
      <t>A</t>
    </r>
    <r>
      <rPr>
        <b/>
        <vertAlign val="subscript"/>
        <sz val="10"/>
        <color indexed="57"/>
        <rFont val="Arial"/>
        <family val="2"/>
      </rPr>
      <t xml:space="preserve">1 </t>
    </r>
    <r>
      <rPr>
        <b/>
        <sz val="10"/>
        <color indexed="57"/>
        <rFont val="Arial"/>
        <family val="2"/>
      </rPr>
      <t>= (h</t>
    </r>
    <r>
      <rPr>
        <b/>
        <vertAlign val="subscript"/>
        <sz val="10"/>
        <color indexed="57"/>
        <rFont val="Arial"/>
        <family val="2"/>
      </rPr>
      <t>1</t>
    </r>
    <r>
      <rPr>
        <b/>
        <vertAlign val="superscript"/>
        <sz val="10"/>
        <color indexed="57"/>
        <rFont val="Arial"/>
        <family val="2"/>
      </rPr>
      <t>2</t>
    </r>
    <r>
      <rPr>
        <b/>
        <sz val="10"/>
        <color indexed="57"/>
        <rFont val="Arial"/>
        <family val="2"/>
      </rPr>
      <t>+S</t>
    </r>
    <r>
      <rPr>
        <b/>
        <vertAlign val="superscript"/>
        <sz val="10"/>
        <color indexed="57"/>
        <rFont val="Arial"/>
        <family val="2"/>
      </rPr>
      <t>2</t>
    </r>
    <r>
      <rPr>
        <b/>
        <sz val="10"/>
        <color indexed="57"/>
        <rFont val="Arial"/>
        <family val="2"/>
      </rPr>
      <t>+1)/2S =</t>
    </r>
  </si>
  <si>
    <r>
      <t>A</t>
    </r>
    <r>
      <rPr>
        <b/>
        <vertAlign val="subscript"/>
        <sz val="10"/>
        <color indexed="57"/>
        <rFont val="Arial"/>
        <family val="2"/>
      </rPr>
      <t xml:space="preserve">2 </t>
    </r>
    <r>
      <rPr>
        <b/>
        <sz val="10"/>
        <color indexed="57"/>
        <rFont val="Arial"/>
        <family val="2"/>
      </rPr>
      <t>= (h</t>
    </r>
    <r>
      <rPr>
        <b/>
        <vertAlign val="subscript"/>
        <sz val="10"/>
        <color indexed="57"/>
        <rFont val="Arial"/>
        <family val="2"/>
      </rPr>
      <t>2</t>
    </r>
    <r>
      <rPr>
        <b/>
        <vertAlign val="superscript"/>
        <sz val="10"/>
        <color indexed="57"/>
        <rFont val="Arial"/>
        <family val="2"/>
      </rPr>
      <t>2</t>
    </r>
    <r>
      <rPr>
        <b/>
        <sz val="10"/>
        <color indexed="57"/>
        <rFont val="Arial"/>
        <family val="2"/>
      </rPr>
      <t>+S</t>
    </r>
    <r>
      <rPr>
        <b/>
        <vertAlign val="superscript"/>
        <sz val="10"/>
        <color indexed="57"/>
        <rFont val="Arial"/>
        <family val="2"/>
      </rPr>
      <t>2</t>
    </r>
    <r>
      <rPr>
        <b/>
        <sz val="10"/>
        <color indexed="57"/>
        <rFont val="Arial"/>
        <family val="2"/>
      </rPr>
      <t>+1)/2S =</t>
    </r>
  </si>
  <si>
    <r>
      <t>F</t>
    </r>
    <r>
      <rPr>
        <b/>
        <vertAlign val="subscript"/>
        <sz val="10"/>
        <color indexed="57"/>
        <rFont val="Arial"/>
        <family val="2"/>
      </rPr>
      <t xml:space="preserve">1-&gt;2,V1 </t>
    </r>
    <r>
      <rPr>
        <b/>
        <sz val="10"/>
        <color indexed="57"/>
        <rFont val="Arial"/>
        <family val="2"/>
      </rPr>
      <t>=</t>
    </r>
  </si>
  <si>
    <r>
      <t>F</t>
    </r>
    <r>
      <rPr>
        <b/>
        <vertAlign val="subscript"/>
        <sz val="10"/>
        <color indexed="57"/>
        <rFont val="Arial"/>
        <family val="2"/>
      </rPr>
      <t xml:space="preserve">1-&gt;2,V2 </t>
    </r>
    <r>
      <rPr>
        <b/>
        <sz val="10"/>
        <color indexed="57"/>
        <rFont val="Arial"/>
        <family val="2"/>
      </rPr>
      <t>=</t>
    </r>
  </si>
  <si>
    <r>
      <t>F</t>
    </r>
    <r>
      <rPr>
        <b/>
        <vertAlign val="subscript"/>
        <sz val="10"/>
        <color indexed="57"/>
        <rFont val="Arial"/>
        <family val="2"/>
      </rPr>
      <t>1-&gt;2, V</t>
    </r>
    <r>
      <rPr>
        <b/>
        <sz val="10"/>
        <color indexed="57"/>
        <rFont val="Arial"/>
        <family val="2"/>
      </rPr>
      <t xml:space="preserve"> = F</t>
    </r>
    <r>
      <rPr>
        <b/>
        <vertAlign val="subscript"/>
        <sz val="10"/>
        <color indexed="57"/>
        <rFont val="Arial"/>
        <family val="2"/>
      </rPr>
      <t>1-&gt;2,V1</t>
    </r>
    <r>
      <rPr>
        <b/>
        <sz val="10"/>
        <color indexed="57"/>
        <rFont val="Arial"/>
        <family val="2"/>
      </rPr>
      <t xml:space="preserve"> + F</t>
    </r>
    <r>
      <rPr>
        <b/>
        <vertAlign val="subscript"/>
        <sz val="10"/>
        <color indexed="57"/>
        <rFont val="Arial"/>
        <family val="2"/>
      </rPr>
      <t xml:space="preserve">1-&gt;2,V2 </t>
    </r>
    <r>
      <rPr>
        <b/>
        <sz val="10"/>
        <color indexed="57"/>
        <rFont val="Arial"/>
        <family val="2"/>
      </rPr>
      <t>=</t>
    </r>
    <r>
      <rPr>
        <b/>
        <vertAlign val="subscript"/>
        <sz val="10"/>
        <color indexed="57"/>
        <rFont val="Arial"/>
        <family val="2"/>
      </rPr>
      <t xml:space="preserve"> </t>
    </r>
  </si>
  <si>
    <r>
      <t>F</t>
    </r>
    <r>
      <rPr>
        <b/>
        <vertAlign val="subscript"/>
        <sz val="10"/>
        <color indexed="57"/>
        <rFont val="Arial"/>
        <family val="2"/>
      </rPr>
      <t>1-&gt;2,V1</t>
    </r>
  </si>
  <si>
    <r>
      <t>F</t>
    </r>
    <r>
      <rPr>
        <b/>
        <vertAlign val="subscript"/>
        <sz val="10"/>
        <color indexed="57"/>
        <rFont val="Arial"/>
        <family val="2"/>
      </rPr>
      <t>1-&gt;2,V2</t>
    </r>
  </si>
  <si>
    <r>
      <t>F</t>
    </r>
    <r>
      <rPr>
        <vertAlign val="subscript"/>
        <sz val="10"/>
        <color indexed="57"/>
        <rFont val="Arial"/>
        <family val="2"/>
      </rPr>
      <t xml:space="preserve">1-&gt;2,H </t>
    </r>
    <r>
      <rPr>
        <sz val="10"/>
        <color indexed="57"/>
        <rFont val="Arial"/>
        <family val="2"/>
      </rPr>
      <t>=</t>
    </r>
  </si>
  <si>
    <r>
      <t>F</t>
    </r>
    <r>
      <rPr>
        <vertAlign val="subscript"/>
        <sz val="10"/>
        <color indexed="57"/>
        <rFont val="Arial"/>
        <family val="2"/>
      </rPr>
      <t xml:space="preserve">1-&gt;2,V </t>
    </r>
    <r>
      <rPr>
        <sz val="10"/>
        <color indexed="57"/>
        <rFont val="Arial"/>
        <family val="2"/>
      </rPr>
      <t>=</t>
    </r>
  </si>
  <si>
    <r>
      <t>F</t>
    </r>
    <r>
      <rPr>
        <b/>
        <vertAlign val="subscript"/>
        <sz val="10"/>
        <color indexed="57"/>
        <rFont val="Arial"/>
        <family val="2"/>
      </rPr>
      <t>1-&gt;2,H</t>
    </r>
    <r>
      <rPr>
        <b/>
        <sz val="10"/>
        <color indexed="57"/>
        <rFont val="Arial"/>
        <family val="2"/>
      </rPr>
      <t xml:space="preserve"> = </t>
    </r>
  </si>
  <si>
    <r>
      <t>(B-1/S)/</t>
    </r>
    <r>
      <rPr>
        <b/>
        <sz val="10"/>
        <color indexed="57"/>
        <rFont val="Symbol"/>
        <family val="1"/>
      </rPr>
      <t>p</t>
    </r>
    <r>
      <rPr>
        <b/>
        <sz val="10"/>
        <color indexed="57"/>
        <rFont val="Arial"/>
        <family val="2"/>
      </rPr>
      <t>(B</t>
    </r>
    <r>
      <rPr>
        <b/>
        <vertAlign val="superscript"/>
        <sz val="10"/>
        <color indexed="57"/>
        <rFont val="Arial"/>
        <family val="2"/>
      </rPr>
      <t>2</t>
    </r>
    <r>
      <rPr>
        <b/>
        <sz val="10"/>
        <color indexed="57"/>
        <rFont val="Arial"/>
        <family val="2"/>
      </rPr>
      <t>-1)</t>
    </r>
    <r>
      <rPr>
        <b/>
        <vertAlign val="superscript"/>
        <sz val="10"/>
        <color indexed="57"/>
        <rFont val="Arial"/>
        <family val="2"/>
      </rPr>
      <t>1/2</t>
    </r>
    <r>
      <rPr>
        <b/>
        <sz val="10"/>
        <color indexed="57"/>
        <rFont val="Arial"/>
        <family val="2"/>
      </rPr>
      <t xml:space="preserve"> tan</t>
    </r>
    <r>
      <rPr>
        <b/>
        <vertAlign val="superscript"/>
        <sz val="10"/>
        <color indexed="57"/>
        <rFont val="Arial"/>
        <family val="2"/>
      </rPr>
      <t>-1</t>
    </r>
    <r>
      <rPr>
        <b/>
        <sz val="10"/>
        <color indexed="57"/>
        <rFont val="Arial"/>
        <family val="2"/>
      </rPr>
      <t xml:space="preserve"> ((B+1) (S-1)/(B-1)(S+1))</t>
    </r>
    <r>
      <rPr>
        <b/>
        <vertAlign val="superscript"/>
        <sz val="10"/>
        <color indexed="57"/>
        <rFont val="Arial"/>
        <family val="2"/>
      </rPr>
      <t>1/2</t>
    </r>
    <r>
      <rPr>
        <b/>
        <sz val="10"/>
        <color indexed="57"/>
        <rFont val="Arial"/>
        <family val="2"/>
      </rPr>
      <t>-(A-1/S)/(</t>
    </r>
    <r>
      <rPr>
        <b/>
        <sz val="10"/>
        <color indexed="57"/>
        <rFont val="Symbol"/>
        <family val="1"/>
      </rPr>
      <t>p</t>
    </r>
    <r>
      <rPr>
        <b/>
        <sz val="10"/>
        <color indexed="57"/>
        <rFont val="Arial"/>
        <family val="2"/>
      </rPr>
      <t>(A</t>
    </r>
    <r>
      <rPr>
        <b/>
        <vertAlign val="superscript"/>
        <sz val="10"/>
        <color indexed="57"/>
        <rFont val="Arial"/>
        <family val="2"/>
      </rPr>
      <t>2</t>
    </r>
    <r>
      <rPr>
        <b/>
        <sz val="10"/>
        <color indexed="57"/>
        <rFont val="Arial"/>
        <family val="2"/>
      </rPr>
      <t>-1)</t>
    </r>
    <r>
      <rPr>
        <b/>
        <vertAlign val="superscript"/>
        <sz val="10"/>
        <color indexed="57"/>
        <rFont val="Arial"/>
        <family val="2"/>
      </rPr>
      <t>1/2</t>
    </r>
    <r>
      <rPr>
        <b/>
        <sz val="10"/>
        <color indexed="57"/>
        <rFont val="Arial"/>
        <family val="2"/>
      </rPr>
      <t>) tan</t>
    </r>
    <r>
      <rPr>
        <b/>
        <vertAlign val="superscript"/>
        <sz val="10"/>
        <color indexed="57"/>
        <rFont val="Arial"/>
        <family val="2"/>
      </rPr>
      <t>-1</t>
    </r>
    <r>
      <rPr>
        <b/>
        <sz val="10"/>
        <color indexed="57"/>
        <rFont val="Arial"/>
        <family val="2"/>
      </rPr>
      <t xml:space="preserve"> ((A+1)(S-1)/(A-1)(S+1))</t>
    </r>
    <r>
      <rPr>
        <b/>
        <vertAlign val="superscript"/>
        <sz val="10"/>
        <color indexed="57"/>
        <rFont val="Arial"/>
        <family val="2"/>
      </rPr>
      <t>1/2</t>
    </r>
  </si>
  <si>
    <r>
      <t>F</t>
    </r>
    <r>
      <rPr>
        <b/>
        <vertAlign val="subscript"/>
        <sz val="10"/>
        <color indexed="57"/>
        <rFont val="Arial"/>
        <family val="2"/>
      </rPr>
      <t>1-&gt;2,V</t>
    </r>
    <r>
      <rPr>
        <b/>
        <sz val="10"/>
        <color indexed="57"/>
        <rFont val="Arial"/>
        <family val="2"/>
      </rPr>
      <t xml:space="preserve"> = </t>
    </r>
  </si>
  <si>
    <r>
      <t>1/(</t>
    </r>
    <r>
      <rPr>
        <b/>
        <sz val="10"/>
        <color indexed="57"/>
        <rFont val="Symbol"/>
        <family val="1"/>
      </rPr>
      <t>p</t>
    </r>
    <r>
      <rPr>
        <b/>
        <sz val="10"/>
        <color indexed="57"/>
        <rFont val="Arial"/>
        <family val="2"/>
      </rPr>
      <t>S) tan</t>
    </r>
    <r>
      <rPr>
        <b/>
        <vertAlign val="superscript"/>
        <sz val="10"/>
        <color indexed="57"/>
        <rFont val="Arial"/>
        <family val="2"/>
      </rPr>
      <t>-1</t>
    </r>
    <r>
      <rPr>
        <b/>
        <sz val="10"/>
        <color indexed="57"/>
        <rFont val="Arial"/>
        <family val="2"/>
      </rPr>
      <t>(h/(S</t>
    </r>
    <r>
      <rPr>
        <b/>
        <vertAlign val="superscript"/>
        <sz val="10"/>
        <color indexed="57"/>
        <rFont val="Arial"/>
        <family val="2"/>
      </rPr>
      <t>2</t>
    </r>
    <r>
      <rPr>
        <b/>
        <sz val="10"/>
        <color indexed="57"/>
        <rFont val="Arial"/>
        <family val="2"/>
      </rPr>
      <t>-1)</t>
    </r>
    <r>
      <rPr>
        <b/>
        <vertAlign val="superscript"/>
        <sz val="10"/>
        <color indexed="57"/>
        <rFont val="Arial"/>
        <family val="2"/>
      </rPr>
      <t>1/2</t>
    </r>
    <r>
      <rPr>
        <b/>
        <sz val="10"/>
        <color indexed="57"/>
        <rFont val="Arial"/>
        <family val="2"/>
      </rPr>
      <t>)-(h/</t>
    </r>
    <r>
      <rPr>
        <b/>
        <sz val="10"/>
        <color indexed="57"/>
        <rFont val="Symbol"/>
        <family val="1"/>
      </rPr>
      <t>p</t>
    </r>
    <r>
      <rPr>
        <b/>
        <sz val="10"/>
        <color indexed="57"/>
        <rFont val="Arial"/>
        <family val="2"/>
      </rPr>
      <t>S) tan</t>
    </r>
    <r>
      <rPr>
        <b/>
        <vertAlign val="superscript"/>
        <sz val="10"/>
        <color indexed="57"/>
        <rFont val="Arial"/>
        <family val="2"/>
      </rPr>
      <t>-1</t>
    </r>
    <r>
      <rPr>
        <b/>
        <sz val="10"/>
        <color indexed="57"/>
        <rFont val="Arial"/>
        <family val="2"/>
      </rPr>
      <t xml:space="preserve"> ((S-1)/(S+1))</t>
    </r>
    <r>
      <rPr>
        <b/>
        <vertAlign val="superscript"/>
        <sz val="10"/>
        <color indexed="57"/>
        <rFont val="Arial"/>
        <family val="2"/>
      </rPr>
      <t>1/2</t>
    </r>
    <r>
      <rPr>
        <b/>
        <sz val="10"/>
        <color indexed="57"/>
        <rFont val="Arial"/>
        <family val="2"/>
      </rPr>
      <t xml:space="preserve"> + Ah/</t>
    </r>
    <r>
      <rPr>
        <b/>
        <sz val="10"/>
        <color indexed="57"/>
        <rFont val="Symbol"/>
        <family val="1"/>
      </rPr>
      <t>p</t>
    </r>
    <r>
      <rPr>
        <b/>
        <sz val="10"/>
        <color indexed="57"/>
        <rFont val="Arial"/>
        <family val="2"/>
      </rPr>
      <t>S(A</t>
    </r>
    <r>
      <rPr>
        <b/>
        <vertAlign val="superscript"/>
        <sz val="10"/>
        <color indexed="57"/>
        <rFont val="Arial"/>
        <family val="2"/>
      </rPr>
      <t>2</t>
    </r>
    <r>
      <rPr>
        <b/>
        <sz val="10"/>
        <color indexed="57"/>
        <rFont val="Arial"/>
        <family val="2"/>
      </rPr>
      <t>-1)</t>
    </r>
    <r>
      <rPr>
        <b/>
        <vertAlign val="superscript"/>
        <sz val="10"/>
        <color indexed="57"/>
        <rFont val="Arial"/>
        <family val="2"/>
      </rPr>
      <t>1/2</t>
    </r>
    <r>
      <rPr>
        <b/>
        <sz val="10"/>
        <color indexed="57"/>
        <rFont val="Arial"/>
        <family val="2"/>
      </rPr>
      <t xml:space="preserve"> tan</t>
    </r>
    <r>
      <rPr>
        <b/>
        <vertAlign val="superscript"/>
        <sz val="10"/>
        <color indexed="57"/>
        <rFont val="Arial"/>
        <family val="2"/>
      </rPr>
      <t>-1</t>
    </r>
    <r>
      <rPr>
        <b/>
        <sz val="10"/>
        <color indexed="57"/>
        <rFont val="Arial"/>
        <family val="2"/>
      </rPr>
      <t xml:space="preserve"> ((A+1)(S-1)/(A-1)(S+1))</t>
    </r>
    <r>
      <rPr>
        <b/>
        <vertAlign val="superscript"/>
        <sz val="10"/>
        <color indexed="57"/>
        <rFont val="Arial"/>
        <family val="2"/>
      </rPr>
      <t>1/2</t>
    </r>
  </si>
  <si>
    <r>
      <t>(h</t>
    </r>
    <r>
      <rPr>
        <b/>
        <vertAlign val="superscript"/>
        <sz val="10"/>
        <color indexed="57"/>
        <rFont val="Arial"/>
        <family val="2"/>
      </rPr>
      <t>2</t>
    </r>
    <r>
      <rPr>
        <b/>
        <sz val="10"/>
        <color indexed="57"/>
        <rFont val="Arial"/>
        <family val="2"/>
      </rPr>
      <t>+S</t>
    </r>
    <r>
      <rPr>
        <b/>
        <vertAlign val="superscript"/>
        <sz val="10"/>
        <color indexed="57"/>
        <rFont val="Arial"/>
        <family val="2"/>
      </rPr>
      <t>2</t>
    </r>
    <r>
      <rPr>
        <b/>
        <sz val="10"/>
        <color indexed="57"/>
        <rFont val="Arial"/>
        <family val="2"/>
      </rPr>
      <t>+1)/2S</t>
    </r>
  </si>
  <si>
    <r>
      <t>2H</t>
    </r>
    <r>
      <rPr>
        <b/>
        <vertAlign val="subscript"/>
        <sz val="10"/>
        <color indexed="57"/>
        <rFont val="Arial"/>
        <family val="2"/>
      </rPr>
      <t>f</t>
    </r>
    <r>
      <rPr>
        <b/>
        <sz val="10"/>
        <color indexed="57"/>
        <rFont val="Arial"/>
        <family val="2"/>
      </rPr>
      <t>/D</t>
    </r>
  </si>
  <si>
    <r>
      <t>F</t>
    </r>
    <r>
      <rPr>
        <b/>
        <vertAlign val="subscript"/>
        <sz val="10"/>
        <color indexed="57"/>
        <rFont val="Arial"/>
        <family val="2"/>
      </rPr>
      <t>1-&gt;2,max</t>
    </r>
    <r>
      <rPr>
        <b/>
        <sz val="10"/>
        <color indexed="57"/>
        <rFont val="Arial"/>
        <family val="2"/>
      </rPr>
      <t xml:space="preserve"> =</t>
    </r>
  </si>
  <si>
    <r>
      <t>√(F</t>
    </r>
    <r>
      <rPr>
        <b/>
        <vertAlign val="superscript"/>
        <sz val="10"/>
        <color indexed="57"/>
        <rFont val="Arial"/>
        <family val="2"/>
      </rPr>
      <t>2</t>
    </r>
    <r>
      <rPr>
        <b/>
        <vertAlign val="subscript"/>
        <sz val="10"/>
        <color indexed="57"/>
        <rFont val="Arial"/>
        <family val="2"/>
      </rPr>
      <t>1-&gt;2,H</t>
    </r>
    <r>
      <rPr>
        <b/>
        <sz val="10"/>
        <color indexed="57"/>
        <rFont val="Arial"/>
        <family val="2"/>
      </rPr>
      <t xml:space="preserve"> + F</t>
    </r>
    <r>
      <rPr>
        <b/>
        <vertAlign val="superscript"/>
        <sz val="10"/>
        <color indexed="57"/>
        <rFont val="Arial"/>
        <family val="2"/>
      </rPr>
      <t>2</t>
    </r>
    <r>
      <rPr>
        <b/>
        <vertAlign val="subscript"/>
        <sz val="10"/>
        <color indexed="57"/>
        <rFont val="Arial"/>
        <family val="2"/>
      </rPr>
      <t>1-&gt;2,V</t>
    </r>
    <r>
      <rPr>
        <b/>
        <sz val="10"/>
        <color indexed="57"/>
        <rFont val="Arial"/>
        <family val="2"/>
      </rPr>
      <t>)</t>
    </r>
  </si>
  <si>
    <t>(SI Units)</t>
  </si>
  <si>
    <t xml:space="preserve">pool fire diameter (m) </t>
  </si>
  <si>
    <r>
      <t>kg/m</t>
    </r>
    <r>
      <rPr>
        <vertAlign val="superscript"/>
        <sz val="10"/>
        <color indexed="10"/>
        <rFont val="Arial"/>
        <family val="2"/>
      </rPr>
      <t>2</t>
    </r>
    <r>
      <rPr>
        <sz val="10"/>
        <color indexed="10"/>
        <rFont val="Arial"/>
        <family val="2"/>
      </rPr>
      <t>-sec</t>
    </r>
  </si>
  <si>
    <r>
      <t>m</t>
    </r>
    <r>
      <rPr>
        <vertAlign val="superscript"/>
        <sz val="10"/>
        <color indexed="10"/>
        <rFont val="Arial"/>
        <family val="2"/>
      </rPr>
      <t>-1</t>
    </r>
  </si>
  <si>
    <r>
      <t>m</t>
    </r>
    <r>
      <rPr>
        <vertAlign val="superscript"/>
        <sz val="10"/>
        <color indexed="10"/>
        <rFont val="Arial"/>
        <family val="2"/>
      </rPr>
      <t>2</t>
    </r>
  </si>
  <si>
    <t>March 2011</t>
  </si>
  <si>
    <t>1805.1</t>
  </si>
  <si>
    <t>Revised e-mail addresses, corrected editorial errors, revised print pagination and print layout.</t>
  </si>
  <si>
    <t>Rervised e-mail addresses, corrected editorial errors, revised print pagination and print layout.</t>
  </si>
  <si>
    <t>December 2004</t>
  </si>
  <si>
    <t>TO A TARGET FUEL ABOVE GROUND LEVEL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</si>
</sst>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409]dddd\,\ mmmm\ dd\,\ yyyy"/>
    <numFmt numFmtId="166" formatCode="[$-409]h:mm:ss\ AM/PM"/>
    <numFmt numFmtId="167" formatCode="0.0"/>
  </numFmts>
  <fonts count="124">
    <font>
      <sz val="10"/>
      <name val="Arial"/>
      <family val="0"/>
    </font>
    <font>
      <b/>
      <sz val="14"/>
      <name val="Arial"/>
      <family val="2"/>
    </font>
    <font>
      <sz val="10"/>
      <color indexed="13"/>
      <name val="Arial"/>
      <family val="2"/>
    </font>
    <font>
      <b/>
      <sz val="10"/>
      <color indexed="8"/>
      <name val="Arial"/>
      <family val="2"/>
    </font>
    <font>
      <sz val="10"/>
      <color indexed="10"/>
      <name val="Arial"/>
      <family val="2"/>
    </font>
    <font>
      <vertAlign val="subscript"/>
      <sz val="10"/>
      <color indexed="10"/>
      <name val="Arial"/>
      <family val="2"/>
    </font>
    <font>
      <sz val="8"/>
      <color indexed="10"/>
      <name val="Arial"/>
      <family val="2"/>
    </font>
    <font>
      <sz val="8"/>
      <color indexed="48"/>
      <name val="Arial"/>
      <family val="2"/>
    </font>
    <font>
      <sz val="10"/>
      <color indexed="10"/>
      <name val="Symbol"/>
      <family val="1"/>
    </font>
    <font>
      <vertAlign val="superscript"/>
      <sz val="8"/>
      <color indexed="10"/>
      <name val="Arial"/>
      <family val="2"/>
    </font>
    <font>
      <sz val="10"/>
      <color indexed="57"/>
      <name val="Symbol"/>
      <family val="1"/>
    </font>
    <font>
      <sz val="10"/>
      <color indexed="57"/>
      <name val="Arial"/>
      <family val="2"/>
    </font>
    <font>
      <vertAlign val="subscript"/>
      <sz val="10"/>
      <color indexed="57"/>
      <name val="Arial"/>
      <family val="2"/>
    </font>
    <font>
      <vertAlign val="superscript"/>
      <sz val="10"/>
      <color indexed="57"/>
      <name val="Arial"/>
      <family val="2"/>
    </font>
    <font>
      <b/>
      <sz val="10"/>
      <color indexed="57"/>
      <name val="Arial"/>
      <family val="2"/>
    </font>
    <font>
      <sz val="8"/>
      <color indexed="57"/>
      <name val="Arial"/>
      <family val="2"/>
    </font>
    <font>
      <b/>
      <sz val="12"/>
      <name val="Arial"/>
      <family val="2"/>
    </font>
    <font>
      <sz val="12"/>
      <name val="Arial"/>
      <family val="2"/>
    </font>
    <font>
      <b/>
      <sz val="11"/>
      <color indexed="10"/>
      <name val="Arial"/>
      <family val="2"/>
    </font>
    <font>
      <b/>
      <sz val="12"/>
      <color indexed="10"/>
      <name val="Arial"/>
      <family val="2"/>
    </font>
    <font>
      <sz val="9"/>
      <name val="Arial"/>
      <family val="2"/>
    </font>
    <font>
      <u val="single"/>
      <sz val="10"/>
      <color indexed="12"/>
      <name val="Arial"/>
      <family val="2"/>
    </font>
    <font>
      <u val="single"/>
      <sz val="10"/>
      <color indexed="36"/>
      <name val="Arial"/>
      <family val="2"/>
    </font>
    <font>
      <b/>
      <sz val="10"/>
      <color indexed="10"/>
      <name val="Arial"/>
      <family val="2"/>
    </font>
    <font>
      <b/>
      <sz val="8"/>
      <color indexed="10"/>
      <name val="Arial"/>
      <family val="2"/>
    </font>
    <font>
      <b/>
      <sz val="11"/>
      <color indexed="48"/>
      <name val="Arial"/>
      <family val="2"/>
    </font>
    <font>
      <b/>
      <sz val="10"/>
      <color indexed="48"/>
      <name val="Arial"/>
      <family val="2"/>
    </font>
    <font>
      <i/>
      <sz val="8"/>
      <color indexed="10"/>
      <name val="Arial"/>
      <family val="2"/>
    </font>
    <font>
      <sz val="11"/>
      <name val="Arial"/>
      <family val="2"/>
    </font>
    <font>
      <sz val="10"/>
      <color indexed="12"/>
      <name val="Arial"/>
      <family val="2"/>
    </font>
    <font>
      <vertAlign val="superscript"/>
      <sz val="10"/>
      <color indexed="12"/>
      <name val="Arial"/>
      <family val="2"/>
    </font>
    <font>
      <sz val="10"/>
      <color indexed="12"/>
      <name val="Symbol"/>
      <family val="1"/>
    </font>
    <font>
      <vertAlign val="subscript"/>
      <sz val="10"/>
      <color indexed="12"/>
      <name val="Arial"/>
      <family val="2"/>
    </font>
    <font>
      <sz val="10"/>
      <color indexed="48"/>
      <name val="Arial"/>
      <family val="2"/>
    </font>
    <font>
      <vertAlign val="superscript"/>
      <sz val="10"/>
      <color indexed="12"/>
      <name val="Symbol"/>
      <family val="1"/>
    </font>
    <font>
      <b/>
      <sz val="8"/>
      <name val="Tahoma"/>
      <family val="2"/>
    </font>
    <font>
      <b/>
      <sz val="12"/>
      <color indexed="13"/>
      <name val="Arial"/>
      <family val="2"/>
    </font>
    <font>
      <b/>
      <sz val="10"/>
      <name val="Arial"/>
      <family val="2"/>
    </font>
    <font>
      <b/>
      <sz val="11"/>
      <name val="Arial"/>
      <family val="2"/>
    </font>
    <font>
      <sz val="10"/>
      <color indexed="8"/>
      <name val="Arial"/>
      <family val="2"/>
    </font>
    <font>
      <sz val="10"/>
      <color indexed="9"/>
      <name val="Arial"/>
      <family val="2"/>
    </font>
    <font>
      <b/>
      <sz val="11.5"/>
      <color indexed="14"/>
      <name val="Arial"/>
      <family val="2"/>
    </font>
    <font>
      <b/>
      <sz val="10"/>
      <color indexed="14"/>
      <name val="Arial"/>
      <family val="2"/>
    </font>
    <font>
      <b/>
      <sz val="9"/>
      <color indexed="48"/>
      <name val="Arial"/>
      <family val="2"/>
    </font>
    <font>
      <b/>
      <sz val="9"/>
      <name val="Arial"/>
      <family val="2"/>
    </font>
    <font>
      <vertAlign val="superscript"/>
      <sz val="8"/>
      <color indexed="9"/>
      <name val="Arial"/>
      <family val="2"/>
    </font>
    <font>
      <b/>
      <sz val="16"/>
      <name val="Arial"/>
      <family val="2"/>
    </font>
    <font>
      <b/>
      <sz val="14"/>
      <color indexed="8"/>
      <name val="Arial"/>
      <family val="2"/>
    </font>
    <font>
      <sz val="11"/>
      <color indexed="8"/>
      <name val="Arial"/>
      <family val="2"/>
    </font>
    <font>
      <b/>
      <sz val="18"/>
      <name val="Arial"/>
      <family val="2"/>
    </font>
    <font>
      <b/>
      <vertAlign val="superscript"/>
      <sz val="18"/>
      <name val="Arial"/>
      <family val="2"/>
    </font>
    <font>
      <b/>
      <sz val="11"/>
      <color indexed="9"/>
      <name val="Arial"/>
      <family val="2"/>
    </font>
    <font>
      <sz val="11"/>
      <color indexed="43"/>
      <name val="Arial"/>
      <family val="2"/>
    </font>
    <font>
      <vertAlign val="superscript"/>
      <sz val="11"/>
      <color indexed="43"/>
      <name val="Arial"/>
      <family val="2"/>
    </font>
    <font>
      <sz val="10"/>
      <color indexed="26"/>
      <name val="Arial"/>
      <family val="2"/>
    </font>
    <font>
      <b/>
      <sz val="18"/>
      <color indexed="10"/>
      <name val="Arial"/>
      <family val="2"/>
    </font>
    <font>
      <sz val="16"/>
      <name val="Arial"/>
      <family val="2"/>
    </font>
    <font>
      <sz val="18"/>
      <name val="Arial"/>
      <family val="2"/>
    </font>
    <font>
      <b/>
      <sz val="16"/>
      <color indexed="57"/>
      <name val="Arial"/>
      <family val="2"/>
    </font>
    <font>
      <b/>
      <sz val="14"/>
      <color indexed="57"/>
      <name val="Arial"/>
      <family val="2"/>
    </font>
    <font>
      <sz val="14"/>
      <color indexed="10"/>
      <name val="Arial"/>
      <family val="2"/>
    </font>
    <font>
      <sz val="14"/>
      <name val="Arial"/>
      <family val="2"/>
    </font>
    <font>
      <b/>
      <sz val="18"/>
      <color indexed="57"/>
      <name val="Arial"/>
      <family val="2"/>
    </font>
    <font>
      <sz val="16"/>
      <color indexed="57"/>
      <name val="Arial"/>
      <family val="2"/>
    </font>
    <font>
      <b/>
      <sz val="16"/>
      <color indexed="57"/>
      <name val="Symbol"/>
      <family val="1"/>
    </font>
    <font>
      <b/>
      <vertAlign val="subscript"/>
      <sz val="16"/>
      <color indexed="57"/>
      <name val="Arial"/>
      <family val="2"/>
    </font>
    <font>
      <b/>
      <vertAlign val="superscript"/>
      <sz val="16"/>
      <color indexed="57"/>
      <name val="Arial"/>
      <family val="2"/>
    </font>
    <font>
      <b/>
      <vertAlign val="subscript"/>
      <sz val="18"/>
      <color indexed="57"/>
      <name val="Arial"/>
      <family val="2"/>
    </font>
    <font>
      <b/>
      <sz val="18"/>
      <color indexed="57"/>
      <name val="Symbol"/>
      <family val="1"/>
    </font>
    <font>
      <b/>
      <vertAlign val="superscript"/>
      <sz val="16"/>
      <color indexed="57"/>
      <name val="Symbol"/>
      <family val="1"/>
    </font>
    <font>
      <b/>
      <vertAlign val="superscript"/>
      <sz val="18"/>
      <color indexed="57"/>
      <name val="Arial"/>
      <family val="2"/>
    </font>
    <font>
      <b/>
      <vertAlign val="subscript"/>
      <sz val="14"/>
      <color indexed="57"/>
      <name val="Arial"/>
      <family val="2"/>
    </font>
    <font>
      <b/>
      <sz val="14"/>
      <color indexed="57"/>
      <name val="Symbol"/>
      <family val="1"/>
    </font>
    <font>
      <b/>
      <sz val="8"/>
      <color indexed="57"/>
      <name val="Arial"/>
      <family val="2"/>
    </font>
    <font>
      <b/>
      <vertAlign val="subscript"/>
      <sz val="10"/>
      <color indexed="57"/>
      <name val="Arial"/>
      <family val="2"/>
    </font>
    <font>
      <b/>
      <vertAlign val="superscript"/>
      <sz val="10"/>
      <color indexed="57"/>
      <name val="Arial"/>
      <family val="2"/>
    </font>
    <font>
      <b/>
      <sz val="9"/>
      <color indexed="57"/>
      <name val="Arial"/>
      <family val="2"/>
    </font>
    <font>
      <b/>
      <sz val="9"/>
      <color indexed="57"/>
      <name val="Symbol"/>
      <family val="1"/>
    </font>
    <font>
      <b/>
      <vertAlign val="superscript"/>
      <sz val="9"/>
      <color indexed="57"/>
      <name val="Arial"/>
      <family val="2"/>
    </font>
    <font>
      <b/>
      <vertAlign val="subscript"/>
      <sz val="9"/>
      <color indexed="57"/>
      <name val="Arial"/>
      <family val="2"/>
    </font>
    <font>
      <b/>
      <sz val="10"/>
      <color indexed="57"/>
      <name val="Symbol"/>
      <family val="1"/>
    </font>
    <font>
      <vertAlign val="superscrip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9"/>
      <name val="Arial"/>
      <family val="2"/>
    </font>
    <font>
      <b/>
      <sz val="14"/>
      <color indexed="1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name val="Arial"/>
      <family val="2"/>
    </font>
    <font>
      <b/>
      <sz val="14"/>
      <color rgb="FFFFFF00"/>
      <name val="Arial"/>
      <family val="2"/>
    </font>
    <font>
      <sz val="10"/>
      <color rgb="FF339966"/>
      <name val="Arial"/>
      <family val="2"/>
    </font>
    <font>
      <b/>
      <sz val="16"/>
      <color rgb="FF339966"/>
      <name val="Arial"/>
      <family val="2"/>
    </font>
    <font>
      <b/>
      <sz val="10"/>
      <color rgb="FF339966"/>
      <name val="Arial"/>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47"/>
        <bgColor indexed="64"/>
      </patternFill>
    </fill>
    <fill>
      <patternFill patternType="solid">
        <fgColor rgb="FFFF0000"/>
        <bgColor indexed="64"/>
      </patternFill>
    </fill>
    <fill>
      <patternFill patternType="solid">
        <fgColor indexed="43"/>
        <bgColor indexed="64"/>
      </patternFill>
    </fill>
    <fill>
      <patternFill patternType="solid">
        <fgColor rgb="FFFFFF99"/>
        <bgColor indexed="64"/>
      </patternFill>
    </fill>
    <fill>
      <patternFill patternType="solid">
        <fgColor indexed="23"/>
        <bgColor indexed="64"/>
      </patternFill>
    </fill>
    <fill>
      <patternFill patternType="solid">
        <fgColor indexed="12"/>
        <bgColor indexed="64"/>
      </patternFill>
    </fill>
    <fill>
      <patternFill patternType="solid">
        <fgColor rgb="FF00FFFF"/>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color indexed="63"/>
      </botto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medium"/>
      <top style="medium"/>
      <bottom>
        <color indexed="63"/>
      </bottom>
    </border>
    <border>
      <left style="thin"/>
      <right style="medium"/>
      <top>
        <color indexed="63"/>
      </top>
      <bottom style="medium"/>
    </border>
    <border>
      <left style="thin"/>
      <right style="medium"/>
      <top>
        <color indexed="63"/>
      </top>
      <bottom>
        <color indexed="63"/>
      </bottom>
    </border>
    <border>
      <left style="thin"/>
      <right style="thin"/>
      <top style="thin"/>
      <bottom style="thin"/>
    </border>
    <border>
      <left style="double"/>
      <right style="double"/>
      <top style="double"/>
      <bottom style="double"/>
    </border>
    <border>
      <left>
        <color indexed="63"/>
      </left>
      <right>
        <color indexed="63"/>
      </right>
      <top style="double"/>
      <bottom style="double"/>
    </border>
    <border>
      <left style="double"/>
      <right style="double"/>
      <top style="double"/>
      <bottom style="medium"/>
    </border>
    <border>
      <left>
        <color indexed="63"/>
      </left>
      <right>
        <color indexed="63"/>
      </right>
      <top style="double"/>
      <bottom style="medium"/>
    </border>
    <border>
      <left style="double"/>
      <right style="double"/>
      <top>
        <color indexed="63"/>
      </top>
      <bottom>
        <color indexed="63"/>
      </bottom>
    </border>
    <border>
      <left style="double"/>
      <right style="double"/>
      <top>
        <color indexed="63"/>
      </top>
      <bottom style="double"/>
    </border>
    <border>
      <left>
        <color indexed="63"/>
      </left>
      <right>
        <color indexed="63"/>
      </right>
      <top>
        <color indexed="63"/>
      </top>
      <bottom style="double"/>
    </border>
    <border>
      <left>
        <color indexed="63"/>
      </left>
      <right style="double"/>
      <top style="double"/>
      <bottom style="double"/>
    </border>
    <border>
      <left>
        <color indexed="63"/>
      </left>
      <right style="double"/>
      <top style="double"/>
      <bottom style="medium"/>
    </border>
    <border>
      <left>
        <color indexed="63"/>
      </left>
      <right style="double"/>
      <top>
        <color indexed="63"/>
      </top>
      <bottom>
        <color indexed="63"/>
      </bottom>
    </border>
    <border>
      <left>
        <color indexed="63"/>
      </left>
      <right style="double"/>
      <top>
        <color indexed="63"/>
      </top>
      <bottom style="double"/>
    </border>
    <border>
      <left style="double"/>
      <right>
        <color indexed="63"/>
      </right>
      <top style="double"/>
      <bottom style="double"/>
    </border>
    <border>
      <left style="thin"/>
      <right>
        <color indexed="63"/>
      </right>
      <top style="thin"/>
      <bottom style="thin"/>
    </border>
    <border>
      <left style="thin"/>
      <right style="thin"/>
      <top style="thin"/>
      <bottom>
        <color indexed="63"/>
      </bottom>
    </border>
    <border>
      <left style="double"/>
      <right style="double"/>
      <top style="medium"/>
      <bottom style="medium"/>
    </border>
    <border>
      <left>
        <color indexed="63"/>
      </left>
      <right>
        <color indexed="63"/>
      </right>
      <top style="medium"/>
      <bottom style="medium"/>
    </border>
    <border>
      <left>
        <color indexed="63"/>
      </left>
      <right style="double"/>
      <top style="medium"/>
      <bottom style="medium"/>
    </border>
    <border>
      <left style="double"/>
      <right style="double"/>
      <top>
        <color indexed="63"/>
      </top>
      <bottom style="medium"/>
    </border>
    <border>
      <left style="double"/>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color indexed="63"/>
      </right>
      <top>
        <color indexed="63"/>
      </top>
      <bottom style="medium"/>
    </border>
    <border>
      <left>
        <color indexed="63"/>
      </left>
      <right>
        <color indexed="63"/>
      </right>
      <top style="thin"/>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double"/>
      <right>
        <color indexed="63"/>
      </right>
      <top>
        <color indexed="63"/>
      </top>
      <bottom>
        <color indexed="63"/>
      </bottom>
    </border>
    <border>
      <left style="double"/>
      <right>
        <color indexed="63"/>
      </right>
      <top>
        <color indexed="63"/>
      </top>
      <bottom style="double"/>
    </border>
    <border>
      <left style="double"/>
      <right>
        <color indexed="63"/>
      </right>
      <top style="medium"/>
      <bottom style="medium"/>
    </border>
    <border>
      <left style="double"/>
      <right>
        <color indexed="63"/>
      </right>
      <top style="double"/>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1" fillId="2" borderId="0" applyNumberFormat="0" applyBorder="0" applyAlignment="0" applyProtection="0"/>
    <xf numFmtId="0" fontId="101" fillId="3" borderId="0" applyNumberFormat="0" applyBorder="0" applyAlignment="0" applyProtection="0"/>
    <xf numFmtId="0" fontId="101" fillId="4" borderId="0" applyNumberFormat="0" applyBorder="0" applyAlignment="0" applyProtection="0"/>
    <xf numFmtId="0" fontId="101" fillId="5" borderId="0" applyNumberFormat="0" applyBorder="0" applyAlignment="0" applyProtection="0"/>
    <xf numFmtId="0" fontId="101" fillId="6" borderId="0" applyNumberFormat="0" applyBorder="0" applyAlignment="0" applyProtection="0"/>
    <xf numFmtId="0" fontId="101" fillId="7" borderId="0" applyNumberFormat="0" applyBorder="0" applyAlignment="0" applyProtection="0"/>
    <xf numFmtId="0" fontId="101" fillId="8"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1" borderId="0" applyNumberFormat="0" applyBorder="0" applyAlignment="0" applyProtection="0"/>
    <xf numFmtId="0" fontId="101" fillId="12" borderId="0" applyNumberFormat="0" applyBorder="0" applyAlignment="0" applyProtection="0"/>
    <xf numFmtId="0" fontId="101"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0" fontId="102"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02" fillId="23" borderId="0" applyNumberFormat="0" applyBorder="0" applyAlignment="0" applyProtection="0"/>
    <xf numFmtId="0" fontId="102" fillId="24" borderId="0" applyNumberFormat="0" applyBorder="0" applyAlignment="0" applyProtection="0"/>
    <xf numFmtId="0" fontId="102" fillId="25" borderId="0" applyNumberFormat="0" applyBorder="0" applyAlignment="0" applyProtection="0"/>
    <xf numFmtId="0" fontId="103" fillId="26" borderId="0" applyNumberFormat="0" applyBorder="0" applyAlignment="0" applyProtection="0"/>
    <xf numFmtId="0" fontId="104" fillId="27" borderId="1" applyNumberFormat="0" applyAlignment="0" applyProtection="0"/>
    <xf numFmtId="0" fontId="10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6" fillId="0" borderId="0" applyNumberFormat="0" applyFill="0" applyBorder="0" applyAlignment="0" applyProtection="0"/>
    <xf numFmtId="0" fontId="22" fillId="0" borderId="0" applyNumberFormat="0" applyFill="0" applyBorder="0" applyAlignment="0" applyProtection="0"/>
    <xf numFmtId="0" fontId="107" fillId="29" borderId="0" applyNumberFormat="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21" fillId="0" borderId="0" applyNumberFormat="0" applyFill="0" applyBorder="0" applyAlignment="0" applyProtection="0"/>
    <xf numFmtId="0" fontId="111" fillId="30" borderId="1" applyNumberFormat="0" applyAlignment="0" applyProtection="0"/>
    <xf numFmtId="0" fontId="112" fillId="0" borderId="6" applyNumberFormat="0" applyFill="0" applyAlignment="0" applyProtection="0"/>
    <xf numFmtId="0" fontId="113" fillId="31" borderId="0" applyNumberFormat="0" applyBorder="0" applyAlignment="0" applyProtection="0"/>
    <xf numFmtId="0" fontId="0" fillId="0" borderId="0">
      <alignment/>
      <protection/>
    </xf>
    <xf numFmtId="0" fontId="0" fillId="32" borderId="7" applyNumberFormat="0" applyFont="0" applyAlignment="0" applyProtection="0"/>
    <xf numFmtId="0" fontId="114" fillId="27" borderId="8" applyNumberFormat="0" applyAlignment="0" applyProtection="0"/>
    <xf numFmtId="9" fontId="0" fillId="0" borderId="0" applyFont="0" applyFill="0" applyBorder="0" applyAlignment="0" applyProtection="0"/>
    <xf numFmtId="0" fontId="115" fillId="0" borderId="0" applyNumberFormat="0" applyFill="0" applyBorder="0" applyAlignment="0" applyProtection="0"/>
    <xf numFmtId="0" fontId="116" fillId="0" borderId="9" applyNumberFormat="0" applyFill="0" applyAlignment="0" applyProtection="0"/>
    <xf numFmtId="0" fontId="117" fillId="0" borderId="0" applyNumberFormat="0" applyFill="0" applyBorder="0" applyAlignment="0" applyProtection="0"/>
  </cellStyleXfs>
  <cellXfs count="265">
    <xf numFmtId="0" fontId="0" fillId="0" borderId="0" xfId="0" applyAlignment="1">
      <alignment/>
    </xf>
    <xf numFmtId="0" fontId="0" fillId="0" borderId="10" xfId="0" applyBorder="1" applyAlignment="1">
      <alignment/>
    </xf>
    <xf numFmtId="0" fontId="4" fillId="0" borderId="0" xfId="0" applyFont="1" applyAlignment="1">
      <alignment/>
    </xf>
    <xf numFmtId="0" fontId="6" fillId="0" borderId="0" xfId="0" applyFont="1" applyAlignment="1">
      <alignment/>
    </xf>
    <xf numFmtId="0" fontId="6" fillId="33" borderId="0" xfId="0" applyFont="1" applyFill="1" applyAlignment="1">
      <alignment/>
    </xf>
    <xf numFmtId="0" fontId="11" fillId="0" borderId="0" xfId="0" applyFont="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0" fillId="0" borderId="0" xfId="0" applyFont="1" applyAlignment="1">
      <alignment/>
    </xf>
    <xf numFmtId="0" fontId="0" fillId="0" borderId="0" xfId="0" applyNumberFormat="1" applyAlignment="1">
      <alignment/>
    </xf>
    <xf numFmtId="0" fontId="11" fillId="0" borderId="0" xfId="0" applyFont="1" applyAlignment="1">
      <alignment/>
    </xf>
    <xf numFmtId="164" fontId="14" fillId="0" borderId="0" xfId="0" applyNumberFormat="1" applyFont="1" applyAlignment="1">
      <alignment/>
    </xf>
    <xf numFmtId="0" fontId="20" fillId="0" borderId="0" xfId="0" applyFont="1" applyAlignment="1">
      <alignment/>
    </xf>
    <xf numFmtId="2" fontId="14" fillId="0" borderId="0" xfId="0" applyNumberFormat="1" applyFont="1" applyAlignment="1">
      <alignment horizontal="right"/>
    </xf>
    <xf numFmtId="0" fontId="6" fillId="0" borderId="0" xfId="0" applyFont="1" applyFill="1" applyAlignment="1">
      <alignment/>
    </xf>
    <xf numFmtId="2" fontId="11" fillId="34" borderId="0" xfId="0" applyNumberFormat="1" applyFont="1" applyFill="1" applyBorder="1" applyAlignment="1" applyProtection="1">
      <alignment/>
      <protection locked="0"/>
    </xf>
    <xf numFmtId="2" fontId="0" fillId="0" borderId="0" xfId="0" applyNumberFormat="1" applyFill="1" applyBorder="1" applyAlignment="1" applyProtection="1">
      <alignment/>
      <protection locked="0"/>
    </xf>
    <xf numFmtId="0" fontId="23" fillId="0" borderId="10" xfId="0" applyFont="1" applyBorder="1" applyAlignment="1">
      <alignment/>
    </xf>
    <xf numFmtId="0" fontId="25" fillId="0" borderId="0" xfId="0" applyFont="1" applyAlignment="1">
      <alignment/>
    </xf>
    <xf numFmtId="0" fontId="28" fillId="0" borderId="0" xfId="0" applyFont="1" applyAlignment="1">
      <alignment/>
    </xf>
    <xf numFmtId="0" fontId="0" fillId="0" borderId="0" xfId="0" applyBorder="1" applyAlignment="1">
      <alignment/>
    </xf>
    <xf numFmtId="0" fontId="29" fillId="33" borderId="11" xfId="0" applyFont="1" applyFill="1" applyBorder="1" applyAlignment="1">
      <alignment horizontal="left"/>
    </xf>
    <xf numFmtId="0" fontId="29" fillId="33" borderId="12" xfId="0" applyFont="1" applyFill="1" applyBorder="1" applyAlignment="1">
      <alignment horizontal="left"/>
    </xf>
    <xf numFmtId="0" fontId="29" fillId="33" borderId="13" xfId="0" applyFont="1" applyFill="1" applyBorder="1" applyAlignment="1">
      <alignment horizontal="left"/>
    </xf>
    <xf numFmtId="0" fontId="33" fillId="33" borderId="11" xfId="0" applyFont="1" applyFill="1" applyBorder="1" applyAlignment="1">
      <alignment horizontal="left"/>
    </xf>
    <xf numFmtId="0" fontId="29" fillId="33" borderId="14" xfId="0" applyFont="1" applyFill="1" applyBorder="1" applyAlignment="1">
      <alignment horizontal="left"/>
    </xf>
    <xf numFmtId="0" fontId="33" fillId="33" borderId="15" xfId="0" applyFont="1" applyFill="1" applyBorder="1" applyAlignment="1">
      <alignment horizontal="left"/>
    </xf>
    <xf numFmtId="0" fontId="29" fillId="33" borderId="16" xfId="0" applyFont="1" applyFill="1" applyBorder="1" applyAlignment="1">
      <alignment horizontal="left"/>
    </xf>
    <xf numFmtId="0" fontId="33" fillId="33" borderId="12" xfId="0" applyFont="1" applyFill="1" applyBorder="1" applyAlignment="1">
      <alignment horizontal="left"/>
    </xf>
    <xf numFmtId="3" fontId="33" fillId="33" borderId="17" xfId="0" applyNumberFormat="1" applyFont="1" applyFill="1" applyBorder="1" applyAlignment="1">
      <alignment horizontal="left"/>
    </xf>
    <xf numFmtId="3" fontId="33" fillId="33" borderId="18" xfId="0" applyNumberFormat="1" applyFont="1" applyFill="1" applyBorder="1" applyAlignment="1">
      <alignment horizontal="left"/>
    </xf>
    <xf numFmtId="0" fontId="29" fillId="33" borderId="19" xfId="0" applyFont="1" applyFill="1" applyBorder="1" applyAlignment="1">
      <alignment horizontal="left"/>
    </xf>
    <xf numFmtId="0" fontId="29" fillId="33" borderId="20" xfId="0" applyFont="1" applyFill="1" applyBorder="1" applyAlignment="1">
      <alignment horizontal="left"/>
    </xf>
    <xf numFmtId="0" fontId="33" fillId="33" borderId="19" xfId="0" applyFont="1" applyFill="1" applyBorder="1" applyAlignment="1">
      <alignment horizontal="left"/>
    </xf>
    <xf numFmtId="0" fontId="33" fillId="33" borderId="21" xfId="0" applyFont="1" applyFill="1" applyBorder="1" applyAlignment="1">
      <alignment horizontal="left"/>
    </xf>
    <xf numFmtId="2" fontId="14" fillId="0" borderId="0" xfId="0" applyNumberFormat="1" applyFont="1" applyFill="1" applyAlignment="1">
      <alignment/>
    </xf>
    <xf numFmtId="0" fontId="29" fillId="33" borderId="19" xfId="0" applyFont="1" applyFill="1" applyBorder="1" applyAlignment="1">
      <alignment horizontal="left" wrapText="1"/>
    </xf>
    <xf numFmtId="0" fontId="0" fillId="0" borderId="0" xfId="57" applyFill="1" applyProtection="1">
      <alignment/>
      <protection locked="0"/>
    </xf>
    <xf numFmtId="0" fontId="0" fillId="0" borderId="0" xfId="0" applyAlignment="1" applyProtection="1">
      <alignment/>
      <protection locked="0"/>
    </xf>
    <xf numFmtId="0" fontId="0" fillId="0" borderId="0" xfId="57" applyProtection="1">
      <alignment/>
      <protection locked="0"/>
    </xf>
    <xf numFmtId="2" fontId="11" fillId="0" borderId="22" xfId="0" applyNumberFormat="1" applyFont="1" applyFill="1" applyBorder="1" applyAlignment="1" applyProtection="1">
      <alignment/>
      <protection locked="0"/>
    </xf>
    <xf numFmtId="0" fontId="36" fillId="35" borderId="23" xfId="0" applyFont="1" applyFill="1" applyBorder="1" applyAlignment="1">
      <alignment horizontal="center" vertical="center"/>
    </xf>
    <xf numFmtId="0" fontId="38" fillId="36" borderId="0" xfId="0" applyFont="1" applyFill="1" applyAlignment="1">
      <alignment/>
    </xf>
    <xf numFmtId="0" fontId="0" fillId="36" borderId="0" xfId="0" applyFont="1" applyFill="1" applyAlignment="1">
      <alignment/>
    </xf>
    <xf numFmtId="0" fontId="28" fillId="0" borderId="0" xfId="0" applyFont="1" applyAlignment="1">
      <alignment/>
    </xf>
    <xf numFmtId="0" fontId="38" fillId="36" borderId="0" xfId="0" applyFont="1" applyFill="1" applyAlignment="1">
      <alignment/>
    </xf>
    <xf numFmtId="0" fontId="6" fillId="0" borderId="0" xfId="0" applyFont="1" applyFill="1" applyBorder="1" applyAlignment="1">
      <alignment/>
    </xf>
    <xf numFmtId="3" fontId="33" fillId="33" borderId="0" xfId="0" applyNumberFormat="1" applyFont="1" applyFill="1" applyBorder="1" applyAlignment="1">
      <alignment horizontal="left"/>
    </xf>
    <xf numFmtId="0" fontId="18" fillId="0" borderId="0" xfId="0" applyFont="1" applyAlignment="1">
      <alignment/>
    </xf>
    <xf numFmtId="0" fontId="3" fillId="37" borderId="23" xfId="0" applyFont="1" applyFill="1" applyBorder="1" applyAlignment="1" applyProtection="1">
      <alignment/>
      <protection locked="0"/>
    </xf>
    <xf numFmtId="0" fontId="3" fillId="37" borderId="24" xfId="0" applyFont="1" applyFill="1" applyBorder="1" applyAlignment="1" applyProtection="1">
      <alignment/>
      <protection locked="0"/>
    </xf>
    <xf numFmtId="49" fontId="39" fillId="37" borderId="25" xfId="0" applyNumberFormat="1" applyFont="1" applyFill="1" applyBorder="1" applyAlignment="1" applyProtection="1">
      <alignment/>
      <protection locked="0"/>
    </xf>
    <xf numFmtId="49" fontId="39" fillId="37" borderId="26" xfId="0" applyNumberFormat="1" applyFont="1" applyFill="1" applyBorder="1" applyAlignment="1" applyProtection="1">
      <alignment/>
      <protection locked="0"/>
    </xf>
    <xf numFmtId="49" fontId="39" fillId="37" borderId="27" xfId="0" applyNumberFormat="1" applyFont="1" applyFill="1" applyBorder="1" applyAlignment="1" applyProtection="1">
      <alignment/>
      <protection locked="0"/>
    </xf>
    <xf numFmtId="49" fontId="39" fillId="37" borderId="0" xfId="0" applyNumberFormat="1" applyFont="1" applyFill="1" applyBorder="1" applyAlignment="1" applyProtection="1">
      <alignment/>
      <protection locked="0"/>
    </xf>
    <xf numFmtId="49" fontId="39" fillId="37" borderId="28" xfId="0" applyNumberFormat="1" applyFont="1" applyFill="1" applyBorder="1" applyAlignment="1" applyProtection="1">
      <alignment/>
      <protection locked="0"/>
    </xf>
    <xf numFmtId="49" fontId="39" fillId="37" borderId="29" xfId="0" applyNumberFormat="1" applyFont="1" applyFill="1" applyBorder="1" applyAlignment="1" applyProtection="1">
      <alignment/>
      <protection locked="0"/>
    </xf>
    <xf numFmtId="0" fontId="39" fillId="37" borderId="29" xfId="0" applyFont="1" applyFill="1" applyBorder="1" applyAlignment="1" applyProtection="1">
      <alignment/>
      <protection locked="0"/>
    </xf>
    <xf numFmtId="0" fontId="39" fillId="37" borderId="28" xfId="0" applyFont="1" applyFill="1" applyBorder="1" applyAlignment="1" applyProtection="1">
      <alignment/>
      <protection locked="0"/>
    </xf>
    <xf numFmtId="0" fontId="3" fillId="37" borderId="30" xfId="0" applyFont="1" applyFill="1" applyBorder="1" applyAlignment="1" applyProtection="1">
      <alignment/>
      <protection locked="0"/>
    </xf>
    <xf numFmtId="49" fontId="39" fillId="37" borderId="31" xfId="0" applyNumberFormat="1" applyFont="1" applyFill="1" applyBorder="1" applyAlignment="1" applyProtection="1">
      <alignment/>
      <protection locked="0"/>
    </xf>
    <xf numFmtId="49" fontId="39" fillId="37" borderId="32" xfId="0" applyNumberFormat="1" applyFont="1" applyFill="1" applyBorder="1" applyAlignment="1" applyProtection="1">
      <alignment/>
      <protection locked="0"/>
    </xf>
    <xf numFmtId="0" fontId="39" fillId="37" borderId="33" xfId="0" applyFont="1" applyFill="1" applyBorder="1" applyAlignment="1" applyProtection="1">
      <alignment/>
      <protection locked="0"/>
    </xf>
    <xf numFmtId="0" fontId="33" fillId="33" borderId="20" xfId="0" applyFont="1" applyFill="1" applyBorder="1" applyAlignment="1">
      <alignment horizontal="left"/>
    </xf>
    <xf numFmtId="0" fontId="23" fillId="0" borderId="0" xfId="0" applyFont="1" applyAlignment="1">
      <alignment horizontal="right"/>
    </xf>
    <xf numFmtId="0" fontId="40" fillId="0" borderId="0" xfId="0" applyFont="1" applyAlignment="1" applyProtection="1">
      <alignment/>
      <protection hidden="1"/>
    </xf>
    <xf numFmtId="2" fontId="11" fillId="0" borderId="0" xfId="0" applyNumberFormat="1" applyFont="1" applyFill="1" applyBorder="1" applyAlignment="1" applyProtection="1">
      <alignment/>
      <protection locked="0"/>
    </xf>
    <xf numFmtId="0" fontId="4" fillId="0" borderId="0" xfId="0" applyFont="1" applyAlignment="1">
      <alignment/>
    </xf>
    <xf numFmtId="0" fontId="7" fillId="0" borderId="0" xfId="0" applyFont="1" applyFill="1" applyAlignment="1">
      <alignment/>
    </xf>
    <xf numFmtId="0" fontId="19" fillId="0" borderId="0" xfId="0" applyNumberFormat="1" applyFont="1" applyFill="1" applyBorder="1" applyAlignment="1">
      <alignment horizontal="right" vertical="center"/>
    </xf>
    <xf numFmtId="0" fontId="19" fillId="0" borderId="0" xfId="0" applyNumberFormat="1" applyFont="1" applyFill="1" applyBorder="1" applyAlignment="1" applyProtection="1">
      <alignment horizontal="right" vertical="center"/>
      <protection/>
    </xf>
    <xf numFmtId="0" fontId="41" fillId="0" borderId="0" xfId="0" applyFont="1" applyAlignment="1">
      <alignment/>
    </xf>
    <xf numFmtId="0" fontId="42" fillId="0" borderId="0" xfId="0" applyFont="1" applyAlignment="1">
      <alignment/>
    </xf>
    <xf numFmtId="0" fontId="43" fillId="0" borderId="0" xfId="0" applyFont="1" applyAlignment="1">
      <alignment/>
    </xf>
    <xf numFmtId="0" fontId="0" fillId="38" borderId="22" xfId="0" applyNumberFormat="1" applyFill="1" applyBorder="1" applyAlignment="1" applyProtection="1">
      <alignment/>
      <protection locked="0"/>
    </xf>
    <xf numFmtId="2" fontId="0" fillId="38" borderId="22" xfId="0" applyNumberFormat="1" applyFill="1" applyBorder="1" applyAlignment="1" applyProtection="1">
      <alignment/>
      <protection/>
    </xf>
    <xf numFmtId="2" fontId="118" fillId="0" borderId="0" xfId="0" applyNumberFormat="1" applyFont="1" applyFill="1" applyAlignment="1">
      <alignment/>
    </xf>
    <xf numFmtId="0" fontId="118" fillId="0" borderId="0" xfId="0" applyFont="1" applyFill="1" applyAlignment="1">
      <alignment/>
    </xf>
    <xf numFmtId="0" fontId="0" fillId="0" borderId="0" xfId="0" applyAlignment="1" applyProtection="1">
      <alignment horizontal="center" vertical="center" wrapText="1"/>
      <protection hidden="1"/>
    </xf>
    <xf numFmtId="0" fontId="0" fillId="0" borderId="0" xfId="0" applyAlignment="1" applyProtection="1">
      <alignment horizontal="left" vertical="center" wrapText="1"/>
      <protection hidden="1"/>
    </xf>
    <xf numFmtId="0" fontId="16" fillId="30" borderId="24" xfId="0" applyFont="1" applyFill="1" applyBorder="1" applyAlignment="1">
      <alignment/>
    </xf>
    <xf numFmtId="0" fontId="0" fillId="30" borderId="24" xfId="0" applyFill="1" applyBorder="1" applyAlignment="1">
      <alignment/>
    </xf>
    <xf numFmtId="0" fontId="0" fillId="30" borderId="30" xfId="0" applyFill="1" applyBorder="1" applyAlignment="1">
      <alignment/>
    </xf>
    <xf numFmtId="0" fontId="49" fillId="39" borderId="24" xfId="0" applyFont="1" applyFill="1" applyBorder="1" applyAlignment="1">
      <alignment vertical="center"/>
    </xf>
    <xf numFmtId="2" fontId="49" fillId="39" borderId="24" xfId="0" applyNumberFormat="1" applyFont="1" applyFill="1" applyBorder="1" applyAlignment="1">
      <alignment vertical="center"/>
    </xf>
    <xf numFmtId="0" fontId="49" fillId="30" borderId="24" xfId="0" applyFont="1" applyFill="1" applyBorder="1" applyAlignment="1">
      <alignment vertical="center"/>
    </xf>
    <xf numFmtId="0" fontId="119" fillId="40" borderId="34" xfId="0" applyFont="1" applyFill="1" applyBorder="1" applyAlignment="1">
      <alignment horizontal="center" vertical="center"/>
    </xf>
    <xf numFmtId="0" fontId="28" fillId="0" borderId="0" xfId="57" applyFont="1" applyAlignment="1" applyProtection="1">
      <alignment horizontal="right"/>
      <protection hidden="1"/>
    </xf>
    <xf numFmtId="14" fontId="0" fillId="41" borderId="35" xfId="57" applyNumberFormat="1" applyFont="1" applyFill="1" applyBorder="1" applyAlignment="1" applyProtection="1">
      <alignment horizontal="center" vertical="center" wrapText="1"/>
      <protection locked="0"/>
    </xf>
    <xf numFmtId="14" fontId="0" fillId="41" borderId="22" xfId="0" applyNumberFormat="1" applyFont="1" applyFill="1" applyBorder="1" applyAlignment="1" applyProtection="1">
      <alignment horizontal="center" vertical="center" wrapText="1"/>
      <protection locked="0"/>
    </xf>
    <xf numFmtId="0" fontId="119" fillId="0" borderId="0" xfId="0" applyFont="1" applyFill="1" applyBorder="1" applyAlignment="1">
      <alignment horizontal="center" vertical="center"/>
    </xf>
    <xf numFmtId="0" fontId="37" fillId="0" borderId="0" xfId="0" applyFont="1" applyFill="1" applyBorder="1" applyAlignment="1">
      <alignment/>
    </xf>
    <xf numFmtId="2" fontId="37" fillId="0" borderId="0" xfId="0" applyNumberFormat="1" applyFont="1" applyFill="1" applyBorder="1" applyAlignment="1">
      <alignment/>
    </xf>
    <xf numFmtId="0" fontId="16" fillId="0" borderId="0" xfId="0" applyFont="1" applyFill="1" applyBorder="1" applyAlignment="1">
      <alignment/>
    </xf>
    <xf numFmtId="0" fontId="0" fillId="0" borderId="0" xfId="0" applyFill="1" applyBorder="1" applyAlignment="1">
      <alignment/>
    </xf>
    <xf numFmtId="0" fontId="0" fillId="0" borderId="0" xfId="0" applyAlignment="1">
      <alignment wrapText="1"/>
    </xf>
    <xf numFmtId="0" fontId="55" fillId="0" borderId="0" xfId="0" applyFont="1" applyAlignment="1">
      <alignment/>
    </xf>
    <xf numFmtId="0" fontId="56" fillId="0" borderId="10" xfId="0" applyFont="1" applyBorder="1" applyAlignment="1">
      <alignment/>
    </xf>
    <xf numFmtId="0" fontId="56" fillId="0" borderId="0" xfId="0" applyFont="1" applyAlignment="1">
      <alignment/>
    </xf>
    <xf numFmtId="0" fontId="55" fillId="0" borderId="10" xfId="0" applyFont="1" applyBorder="1" applyAlignment="1">
      <alignment/>
    </xf>
    <xf numFmtId="0" fontId="57" fillId="0" borderId="10" xfId="0" applyFont="1" applyBorder="1" applyAlignment="1">
      <alignment/>
    </xf>
    <xf numFmtId="0" fontId="57" fillId="0" borderId="0" xfId="0" applyFont="1" applyAlignment="1">
      <alignment/>
    </xf>
    <xf numFmtId="0" fontId="58" fillId="0" borderId="0" xfId="0" applyFont="1" applyAlignment="1">
      <alignment/>
    </xf>
    <xf numFmtId="0" fontId="59" fillId="0" borderId="0" xfId="0" applyFont="1" applyAlignment="1">
      <alignment/>
    </xf>
    <xf numFmtId="0" fontId="60" fillId="0" borderId="0" xfId="0" applyFont="1" applyAlignment="1">
      <alignment/>
    </xf>
    <xf numFmtId="0" fontId="61" fillId="0" borderId="0" xfId="0" applyFont="1" applyAlignment="1">
      <alignment/>
    </xf>
    <xf numFmtId="0" fontId="62" fillId="0" borderId="10" xfId="0" applyFont="1" applyBorder="1" applyAlignment="1">
      <alignment/>
    </xf>
    <xf numFmtId="0" fontId="37" fillId="0" borderId="0" xfId="0" applyFont="1" applyAlignment="1">
      <alignment/>
    </xf>
    <xf numFmtId="0" fontId="120" fillId="0" borderId="0" xfId="0" applyFont="1" applyAlignment="1">
      <alignment horizontal="right"/>
    </xf>
    <xf numFmtId="0" fontId="11" fillId="0" borderId="0" xfId="0" applyFont="1" applyAlignment="1">
      <alignment horizontal="right"/>
    </xf>
    <xf numFmtId="0" fontId="63" fillId="0" borderId="0" xfId="0" applyFont="1" applyAlignment="1">
      <alignment/>
    </xf>
    <xf numFmtId="0" fontId="18" fillId="0" borderId="0" xfId="0" applyFont="1" applyAlignment="1">
      <alignment/>
    </xf>
    <xf numFmtId="0" fontId="46" fillId="0" borderId="0" xfId="0" applyFont="1" applyAlignment="1">
      <alignment/>
    </xf>
    <xf numFmtId="0" fontId="49" fillId="0" borderId="0" xfId="0" applyFont="1" applyAlignment="1">
      <alignment/>
    </xf>
    <xf numFmtId="0" fontId="121" fillId="0" borderId="0" xfId="0" applyFont="1" applyAlignment="1">
      <alignment horizontal="right"/>
    </xf>
    <xf numFmtId="0" fontId="62" fillId="0" borderId="0" xfId="0" applyFont="1" applyAlignment="1">
      <alignment/>
    </xf>
    <xf numFmtId="0" fontId="64" fillId="0" borderId="0" xfId="0" applyFont="1" applyAlignment="1">
      <alignment/>
    </xf>
    <xf numFmtId="0" fontId="0" fillId="0" borderId="0" xfId="0" applyAlignment="1">
      <alignment horizontal="right"/>
    </xf>
    <xf numFmtId="2" fontId="58" fillId="0" borderId="0" xfId="0" applyNumberFormat="1" applyFont="1" applyAlignment="1">
      <alignment horizontal="right"/>
    </xf>
    <xf numFmtId="2" fontId="58" fillId="0" borderId="0" xfId="0" applyNumberFormat="1" applyFont="1" applyAlignment="1">
      <alignment horizontal="left"/>
    </xf>
    <xf numFmtId="0" fontId="0" fillId="0" borderId="0" xfId="0" applyAlignment="1">
      <alignment vertical="center"/>
    </xf>
    <xf numFmtId="0" fontId="120" fillId="0" borderId="0" xfId="0" applyFont="1" applyAlignment="1">
      <alignment horizontal="right" vertical="center"/>
    </xf>
    <xf numFmtId="0" fontId="11" fillId="0" borderId="0" xfId="0" applyFont="1" applyAlignment="1">
      <alignment vertical="center"/>
    </xf>
    <xf numFmtId="0" fontId="14" fillId="0" borderId="0" xfId="0" applyFont="1" applyAlignment="1">
      <alignment vertical="center"/>
    </xf>
    <xf numFmtId="2" fontId="58" fillId="0" borderId="0" xfId="0" applyNumberFormat="1" applyFont="1" applyFill="1" applyAlignment="1">
      <alignment/>
    </xf>
    <xf numFmtId="2" fontId="49" fillId="39" borderId="24" xfId="0" applyNumberFormat="1" applyFont="1" applyFill="1" applyBorder="1" applyAlignment="1">
      <alignment horizontal="right" vertical="center"/>
    </xf>
    <xf numFmtId="0" fontId="62" fillId="0" borderId="0" xfId="0" applyFont="1" applyAlignment="1">
      <alignment vertical="top"/>
    </xf>
    <xf numFmtId="0" fontId="1" fillId="0" borderId="0" xfId="0" applyFont="1" applyAlignment="1">
      <alignment/>
    </xf>
    <xf numFmtId="0" fontId="11" fillId="0" borderId="0" xfId="0" applyFont="1" applyAlignment="1">
      <alignment horizontal="left" vertical="center"/>
    </xf>
    <xf numFmtId="0" fontId="11" fillId="0" borderId="0" xfId="0" applyFont="1" applyAlignment="1">
      <alignment horizontal="left"/>
    </xf>
    <xf numFmtId="164" fontId="58" fillId="0" borderId="0" xfId="0" applyNumberFormat="1" applyFont="1" applyAlignment="1">
      <alignment/>
    </xf>
    <xf numFmtId="0" fontId="1" fillId="0" borderId="0" xfId="0" applyFont="1" applyFill="1" applyBorder="1" applyAlignment="1" applyProtection="1">
      <alignment vertical="center" wrapText="1"/>
      <protection hidden="1"/>
    </xf>
    <xf numFmtId="0" fontId="76" fillId="0" borderId="0" xfId="0" applyFont="1" applyAlignment="1">
      <alignment/>
    </xf>
    <xf numFmtId="0" fontId="73" fillId="0" borderId="0" xfId="0" applyFont="1" applyAlignment="1">
      <alignment/>
    </xf>
    <xf numFmtId="0" fontId="15" fillId="0" borderId="0" xfId="0" applyFont="1" applyAlignment="1">
      <alignment vertical="center"/>
    </xf>
    <xf numFmtId="0" fontId="11" fillId="0" borderId="0" xfId="0" applyFont="1" applyAlignment="1">
      <alignment horizontal="right"/>
    </xf>
    <xf numFmtId="0" fontId="122" fillId="0" borderId="0" xfId="0" applyFont="1" applyAlignment="1">
      <alignment/>
    </xf>
    <xf numFmtId="164" fontId="122" fillId="0" borderId="0" xfId="0" applyNumberFormat="1" applyFont="1" applyAlignment="1">
      <alignment/>
    </xf>
    <xf numFmtId="0" fontId="58" fillId="0" borderId="10" xfId="0" applyFont="1" applyBorder="1" applyAlignment="1">
      <alignment/>
    </xf>
    <xf numFmtId="0" fontId="63" fillId="0" borderId="10" xfId="0" applyFont="1" applyBorder="1" applyAlignment="1">
      <alignment/>
    </xf>
    <xf numFmtId="0" fontId="46" fillId="0" borderId="10" xfId="0" applyFont="1" applyBorder="1" applyAlignment="1">
      <alignment/>
    </xf>
    <xf numFmtId="0" fontId="6" fillId="33" borderId="0" xfId="0" applyFont="1" applyFill="1" applyBorder="1" applyAlignment="1">
      <alignment/>
    </xf>
    <xf numFmtId="0" fontId="0" fillId="0" borderId="0" xfId="0" applyFont="1" applyAlignment="1">
      <alignment horizontal="left"/>
    </xf>
    <xf numFmtId="0" fontId="14" fillId="0" borderId="0" xfId="0" applyFont="1" applyAlignment="1">
      <alignment horizontal="left"/>
    </xf>
    <xf numFmtId="0" fontId="14" fillId="0" borderId="0" xfId="0" applyFont="1" applyAlignment="1">
      <alignment vertical="top"/>
    </xf>
    <xf numFmtId="0" fontId="37" fillId="0" borderId="0" xfId="0" applyFont="1" applyAlignment="1">
      <alignment vertical="top"/>
    </xf>
    <xf numFmtId="2" fontId="0" fillId="42" borderId="22" xfId="0" applyNumberFormat="1" applyFill="1" applyBorder="1" applyAlignment="1" applyProtection="1">
      <alignment/>
      <protection locked="0"/>
    </xf>
    <xf numFmtId="0" fontId="37" fillId="42" borderId="22" xfId="0" applyNumberFormat="1" applyFont="1" applyFill="1" applyBorder="1" applyAlignment="1" applyProtection="1">
      <alignment horizontal="center"/>
      <protection locked="0"/>
    </xf>
    <xf numFmtId="0" fontId="44" fillId="42" borderId="22" xfId="0" applyNumberFormat="1" applyFont="1" applyFill="1" applyBorder="1" applyAlignment="1" applyProtection="1">
      <alignment horizontal="center"/>
      <protection locked="0"/>
    </xf>
    <xf numFmtId="2" fontId="0" fillId="42" borderId="36" xfId="0" applyNumberFormat="1" applyFill="1" applyBorder="1" applyAlignment="1" applyProtection="1">
      <alignment/>
      <protection locked="0"/>
    </xf>
    <xf numFmtId="0" fontId="4" fillId="0" borderId="0" xfId="0" applyFont="1" applyAlignment="1">
      <alignment vertical="center"/>
    </xf>
    <xf numFmtId="0" fontId="29" fillId="33" borderId="12" xfId="0" applyFont="1" applyFill="1" applyBorder="1" applyAlignment="1">
      <alignment horizontal="left" vertical="center"/>
    </xf>
    <xf numFmtId="0" fontId="29" fillId="33" borderId="20" xfId="0" applyFont="1" applyFill="1" applyBorder="1" applyAlignment="1">
      <alignment horizontal="left" vertical="center"/>
    </xf>
    <xf numFmtId="167" fontId="58" fillId="0" borderId="0" xfId="0" applyNumberFormat="1" applyFont="1" applyFill="1" applyAlignment="1">
      <alignment/>
    </xf>
    <xf numFmtId="0" fontId="4" fillId="0" borderId="0" xfId="0" applyFont="1" applyFill="1" applyAlignment="1">
      <alignment/>
    </xf>
    <xf numFmtId="49" fontId="39" fillId="37" borderId="37" xfId="0" applyNumberFormat="1" applyFont="1" applyFill="1" applyBorder="1" applyAlignment="1" applyProtection="1">
      <alignment/>
      <protection locked="0"/>
    </xf>
    <xf numFmtId="49" fontId="39" fillId="37" borderId="38" xfId="0" applyNumberFormat="1" applyFont="1" applyFill="1" applyBorder="1" applyAlignment="1" applyProtection="1">
      <alignment/>
      <protection locked="0"/>
    </xf>
    <xf numFmtId="49" fontId="39" fillId="37" borderId="39" xfId="0" applyNumberFormat="1" applyFont="1" applyFill="1" applyBorder="1" applyAlignment="1" applyProtection="1">
      <alignment/>
      <protection locked="0"/>
    </xf>
    <xf numFmtId="49" fontId="39" fillId="37" borderId="40" xfId="0" applyNumberFormat="1" applyFont="1" applyFill="1" applyBorder="1" applyAlignment="1" applyProtection="1">
      <alignment/>
      <protection locked="0"/>
    </xf>
    <xf numFmtId="49" fontId="39" fillId="37" borderId="41" xfId="0" applyNumberFormat="1" applyFont="1" applyFill="1" applyBorder="1" applyAlignment="1" applyProtection="1">
      <alignment wrapText="1"/>
      <protection locked="0"/>
    </xf>
    <xf numFmtId="0" fontId="0" fillId="0" borderId="42" xfId="0" applyBorder="1" applyAlignment="1">
      <alignment wrapText="1"/>
    </xf>
    <xf numFmtId="0" fontId="0" fillId="0" borderId="43" xfId="0" applyBorder="1" applyAlignment="1">
      <alignment wrapText="1"/>
    </xf>
    <xf numFmtId="0" fontId="0" fillId="0" borderId="44" xfId="0" applyBorder="1" applyAlignment="1">
      <alignment wrapText="1"/>
    </xf>
    <xf numFmtId="0" fontId="0" fillId="0" borderId="45" xfId="0" applyBorder="1" applyAlignment="1">
      <alignment wrapText="1"/>
    </xf>
    <xf numFmtId="0" fontId="0" fillId="0" borderId="46" xfId="0" applyBorder="1" applyAlignment="1">
      <alignment wrapText="1"/>
    </xf>
    <xf numFmtId="3" fontId="33" fillId="33" borderId="17" xfId="0" applyNumberFormat="1" applyFont="1" applyFill="1" applyBorder="1" applyAlignment="1">
      <alignment horizontal="left"/>
    </xf>
    <xf numFmtId="3" fontId="33" fillId="33" borderId="0" xfId="0" applyNumberFormat="1" applyFont="1" applyFill="1" applyBorder="1" applyAlignment="1">
      <alignment horizontal="left"/>
    </xf>
    <xf numFmtId="3" fontId="33" fillId="33" borderId="47" xfId="0" applyNumberFormat="1" applyFont="1" applyFill="1" applyBorder="1" applyAlignment="1">
      <alignment horizontal="left"/>
    </xf>
    <xf numFmtId="3" fontId="33" fillId="33" borderId="45" xfId="0" applyNumberFormat="1" applyFont="1" applyFill="1" applyBorder="1" applyAlignment="1">
      <alignment horizontal="left"/>
    </xf>
    <xf numFmtId="0" fontId="0" fillId="0" borderId="48" xfId="0"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9" fillId="33" borderId="13" xfId="0" applyFont="1" applyFill="1" applyBorder="1" applyAlignment="1">
      <alignment horizontal="left" vertical="center"/>
    </xf>
    <xf numFmtId="0" fontId="29" fillId="33" borderId="16" xfId="0" applyFont="1" applyFill="1" applyBorder="1" applyAlignment="1">
      <alignment horizontal="left" vertical="center"/>
    </xf>
    <xf numFmtId="0" fontId="29" fillId="33" borderId="49" xfId="0" applyFont="1" applyFill="1" applyBorder="1" applyAlignment="1">
      <alignment horizontal="left"/>
    </xf>
    <xf numFmtId="0" fontId="29" fillId="33" borderId="50" xfId="0" applyFont="1" applyFill="1" applyBorder="1" applyAlignment="1">
      <alignment horizontal="left"/>
    </xf>
    <xf numFmtId="0" fontId="31" fillId="33" borderId="47" xfId="0" applyFont="1" applyFill="1" applyBorder="1" applyAlignment="1">
      <alignment horizontal="left" vertical="center"/>
    </xf>
    <xf numFmtId="0" fontId="31" fillId="33" borderId="51" xfId="0" applyFont="1" applyFill="1" applyBorder="1" applyAlignment="1">
      <alignment horizontal="left" vertical="center"/>
    </xf>
    <xf numFmtId="3" fontId="33" fillId="33" borderId="49" xfId="0" applyNumberFormat="1" applyFont="1" applyFill="1" applyBorder="1" applyAlignment="1">
      <alignment horizontal="left"/>
    </xf>
    <xf numFmtId="3" fontId="33" fillId="33" borderId="42" xfId="0" applyNumberFormat="1" applyFont="1" applyFill="1" applyBorder="1" applyAlignment="1">
      <alignment horizontal="left"/>
    </xf>
    <xf numFmtId="0" fontId="52" fillId="43" borderId="52" xfId="0" applyFont="1" applyFill="1" applyBorder="1" applyAlignment="1" applyProtection="1">
      <alignment horizontal="left" vertical="top" wrapText="1"/>
      <protection hidden="1"/>
    </xf>
    <xf numFmtId="0" fontId="52" fillId="0" borderId="48" xfId="0" applyFont="1" applyBorder="1" applyAlignment="1" applyProtection="1">
      <alignment horizontal="left" vertical="top" wrapText="1"/>
      <protection hidden="1"/>
    </xf>
    <xf numFmtId="0" fontId="52" fillId="0" borderId="53" xfId="0" applyFont="1" applyBorder="1" applyAlignment="1" applyProtection="1">
      <alignment horizontal="left" vertical="top" wrapText="1"/>
      <protection hidden="1"/>
    </xf>
    <xf numFmtId="0" fontId="52" fillId="0" borderId="17" xfId="0" applyFont="1" applyBorder="1" applyAlignment="1" applyProtection="1">
      <alignment horizontal="left" vertical="top" wrapText="1"/>
      <protection hidden="1"/>
    </xf>
    <xf numFmtId="0" fontId="52" fillId="0" borderId="0" xfId="0" applyFont="1" applyBorder="1" applyAlignment="1" applyProtection="1">
      <alignment horizontal="left" vertical="top" wrapText="1"/>
      <protection hidden="1"/>
    </xf>
    <xf numFmtId="0" fontId="52" fillId="0" borderId="18" xfId="0" applyFont="1" applyBorder="1" applyAlignment="1" applyProtection="1">
      <alignment horizontal="left" vertical="top" wrapText="1"/>
      <protection hidden="1"/>
    </xf>
    <xf numFmtId="0" fontId="52" fillId="0" borderId="54" xfId="0" applyFont="1" applyBorder="1" applyAlignment="1" applyProtection="1">
      <alignment horizontal="left" vertical="top" wrapText="1"/>
      <protection hidden="1"/>
    </xf>
    <xf numFmtId="0" fontId="52" fillId="0" borderId="55" xfId="0" applyFont="1" applyBorder="1" applyAlignment="1" applyProtection="1">
      <alignment horizontal="left" vertical="top" wrapText="1"/>
      <protection hidden="1"/>
    </xf>
    <xf numFmtId="0" fontId="52" fillId="0" borderId="56" xfId="0" applyFont="1" applyBorder="1" applyAlignment="1" applyProtection="1">
      <alignment horizontal="left" vertical="top" wrapText="1"/>
      <protection hidden="1"/>
    </xf>
    <xf numFmtId="0" fontId="0" fillId="0" borderId="0" xfId="0" applyAlignment="1" applyProtection="1">
      <alignment horizontal="center" vertical="center" wrapText="1"/>
      <protection hidden="1"/>
    </xf>
    <xf numFmtId="0" fontId="46" fillId="0" borderId="0" xfId="0" applyFont="1" applyAlignment="1" applyProtection="1">
      <alignment horizontal="center" vertical="center" wrapText="1"/>
      <protection hidden="1"/>
    </xf>
    <xf numFmtId="0" fontId="46" fillId="0" borderId="0" xfId="0" applyFont="1" applyAlignment="1" applyProtection="1">
      <alignment horizontal="right" vertical="center"/>
      <protection hidden="1"/>
    </xf>
    <xf numFmtId="0" fontId="46" fillId="0" borderId="0" xfId="0" applyFont="1" applyAlignment="1" applyProtection="1">
      <alignment horizontal="right" vertical="center" wrapText="1"/>
      <protection hidden="1"/>
    </xf>
    <xf numFmtId="0" fontId="51" fillId="44" borderId="35" xfId="0" applyFont="1" applyFill="1" applyBorder="1" applyAlignment="1" applyProtection="1">
      <alignment horizontal="left" vertical="center" wrapText="1"/>
      <protection hidden="1"/>
    </xf>
    <xf numFmtId="0" fontId="0" fillId="0" borderId="57" xfId="0" applyBorder="1" applyAlignment="1" applyProtection="1">
      <alignment horizontal="left" vertical="center" wrapText="1"/>
      <protection hidden="1"/>
    </xf>
    <xf numFmtId="0" fontId="0" fillId="0" borderId="58" xfId="0" applyBorder="1" applyAlignment="1" applyProtection="1">
      <alignment horizontal="left" vertical="center" wrapText="1"/>
      <protection hidden="1"/>
    </xf>
    <xf numFmtId="0" fontId="48" fillId="0" borderId="0" xfId="0" applyFont="1" applyFill="1" applyBorder="1" applyAlignment="1" applyProtection="1">
      <alignment horizontal="left" vertical="center" wrapText="1"/>
      <protection hidden="1"/>
    </xf>
    <xf numFmtId="0" fontId="1" fillId="0" borderId="0" xfId="0" applyFont="1" applyAlignment="1" applyProtection="1">
      <alignment horizontal="center" vertical="center" wrapText="1"/>
      <protection hidden="1"/>
    </xf>
    <xf numFmtId="0" fontId="2" fillId="43" borderId="52" xfId="0" applyFont="1" applyFill="1" applyBorder="1" applyAlignment="1" applyProtection="1">
      <alignment horizontal="left" wrapText="1"/>
      <protection hidden="1"/>
    </xf>
    <xf numFmtId="0" fontId="0" fillId="0" borderId="48" xfId="0" applyBorder="1" applyAlignment="1" applyProtection="1">
      <alignment horizontal="left" wrapText="1"/>
      <protection hidden="1"/>
    </xf>
    <xf numFmtId="0" fontId="0" fillId="0" borderId="53" xfId="0" applyBorder="1" applyAlignment="1" applyProtection="1">
      <alignment horizontal="left" wrapText="1"/>
      <protection hidden="1"/>
    </xf>
    <xf numFmtId="0" fontId="3" fillId="41" borderId="17" xfId="0" applyFont="1" applyFill="1" applyBorder="1" applyAlignment="1" applyProtection="1">
      <alignment horizontal="left" wrapText="1"/>
      <protection hidden="1"/>
    </xf>
    <xf numFmtId="0" fontId="39" fillId="41" borderId="0" xfId="0" applyFont="1" applyFill="1" applyBorder="1" applyAlignment="1" applyProtection="1">
      <alignment horizontal="left" wrapText="1"/>
      <protection hidden="1"/>
    </xf>
    <xf numFmtId="0" fontId="39" fillId="41" borderId="18" xfId="0" applyFont="1" applyFill="1" applyBorder="1" applyAlignment="1" applyProtection="1">
      <alignment horizontal="left" wrapText="1"/>
      <protection hidden="1"/>
    </xf>
    <xf numFmtId="0" fontId="3" fillId="38" borderId="17" xfId="0" applyFont="1" applyFill="1" applyBorder="1" applyAlignment="1" applyProtection="1">
      <alignment horizontal="left" wrapText="1"/>
      <protection hidden="1"/>
    </xf>
    <xf numFmtId="0" fontId="0" fillId="0" borderId="0" xfId="0" applyBorder="1" applyAlignment="1" applyProtection="1">
      <alignment horizontal="left" wrapText="1"/>
      <protection hidden="1"/>
    </xf>
    <xf numFmtId="0" fontId="0" fillId="0" borderId="18" xfId="0" applyBorder="1" applyAlignment="1" applyProtection="1">
      <alignment horizontal="left" wrapText="1"/>
      <protection hidden="1"/>
    </xf>
    <xf numFmtId="0" fontId="2" fillId="43" borderId="17" xfId="0" applyFont="1" applyFill="1" applyBorder="1" applyAlignment="1" applyProtection="1">
      <alignment horizontal="left" wrapText="1"/>
      <protection hidden="1"/>
    </xf>
    <xf numFmtId="0" fontId="28" fillId="0" borderId="17" xfId="57" applyFont="1" applyBorder="1" applyAlignment="1" applyProtection="1">
      <alignment horizontal="right" wrapText="1"/>
      <protection hidden="1"/>
    </xf>
    <xf numFmtId="0" fontId="0" fillId="0" borderId="18" xfId="0" applyBorder="1" applyAlignment="1" applyProtection="1">
      <alignment horizontal="right" wrapText="1"/>
      <protection hidden="1"/>
    </xf>
    <xf numFmtId="0" fontId="0" fillId="41" borderId="35" xfId="57" applyFont="1" applyFill="1" applyBorder="1" applyAlignment="1" applyProtection="1">
      <alignment horizontal="left" vertical="top" wrapText="1"/>
      <protection locked="0"/>
    </xf>
    <xf numFmtId="0" fontId="0" fillId="41" borderId="57" xfId="0" applyFont="1" applyFill="1" applyBorder="1" applyAlignment="1" applyProtection="1">
      <alignment horizontal="left" vertical="top" wrapText="1"/>
      <protection locked="0"/>
    </xf>
    <xf numFmtId="0" fontId="0" fillId="41" borderId="58" xfId="0" applyFont="1" applyFill="1" applyBorder="1" applyAlignment="1" applyProtection="1">
      <alignment horizontal="left" vertical="top" wrapText="1"/>
      <protection locked="0"/>
    </xf>
    <xf numFmtId="0" fontId="0" fillId="0" borderId="0" xfId="57" applyFont="1" applyAlignment="1" applyProtection="1">
      <alignment horizontal="left" vertical="center" wrapText="1"/>
      <protection hidden="1"/>
    </xf>
    <xf numFmtId="0" fontId="2" fillId="43" borderId="54" xfId="0" applyFont="1" applyFill="1" applyBorder="1" applyAlignment="1" applyProtection="1">
      <alignment horizontal="left" wrapText="1"/>
      <protection hidden="1"/>
    </xf>
    <xf numFmtId="0" fontId="0" fillId="0" borderId="55" xfId="0" applyBorder="1" applyAlignment="1" applyProtection="1">
      <alignment horizontal="left" wrapText="1"/>
      <protection hidden="1"/>
    </xf>
    <xf numFmtId="0" fontId="0" fillId="0" borderId="56" xfId="0" applyBorder="1" applyAlignment="1" applyProtection="1">
      <alignment horizontal="left" wrapText="1"/>
      <protection hidden="1"/>
    </xf>
    <xf numFmtId="0" fontId="47" fillId="0" borderId="0"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center" vertical="center" wrapText="1"/>
      <protection hidden="1"/>
    </xf>
    <xf numFmtId="0" fontId="48" fillId="0" borderId="0" xfId="0" applyFont="1" applyFill="1" applyBorder="1" applyAlignment="1" applyProtection="1">
      <alignment horizontal="center" vertical="center" wrapText="1"/>
      <protection hidden="1"/>
    </xf>
    <xf numFmtId="0" fontId="47" fillId="41" borderId="52" xfId="0" applyFont="1" applyFill="1" applyBorder="1" applyAlignment="1" applyProtection="1">
      <alignment horizontal="center" vertical="center" wrapText="1"/>
      <protection locked="0"/>
    </xf>
    <xf numFmtId="0" fontId="47" fillId="0" borderId="48" xfId="0" applyFont="1" applyBorder="1" applyAlignment="1" applyProtection="1">
      <alignment horizontal="center" vertical="center" wrapText="1"/>
      <protection locked="0"/>
    </xf>
    <xf numFmtId="0" fontId="0" fillId="0" borderId="53" xfId="0" applyBorder="1" applyAlignment="1" applyProtection="1">
      <alignment horizontal="center" vertical="center" wrapText="1"/>
      <protection locked="0"/>
    </xf>
    <xf numFmtId="0" fontId="47" fillId="0" borderId="54" xfId="0" applyFont="1" applyBorder="1" applyAlignment="1" applyProtection="1">
      <alignment horizontal="center" vertical="center" wrapText="1"/>
      <protection locked="0"/>
    </xf>
    <xf numFmtId="0" fontId="47" fillId="0" borderId="55" xfId="0" applyFont="1"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59" fillId="0" borderId="45" xfId="0" applyFont="1" applyBorder="1" applyAlignment="1">
      <alignment horizontal="center"/>
    </xf>
    <xf numFmtId="0" fontId="39" fillId="41" borderId="52" xfId="57" applyFont="1" applyFill="1" applyBorder="1" applyAlignment="1" applyProtection="1">
      <alignment horizontal="left" vertical="top" wrapText="1"/>
      <protection locked="0"/>
    </xf>
    <xf numFmtId="0" fontId="39" fillId="41" borderId="48" xfId="0" applyFont="1" applyFill="1" applyBorder="1" applyAlignment="1" applyProtection="1">
      <alignment horizontal="left" vertical="top" wrapText="1"/>
      <protection locked="0"/>
    </xf>
    <xf numFmtId="0" fontId="39" fillId="41" borderId="53" xfId="0" applyFont="1" applyFill="1" applyBorder="1" applyAlignment="1" applyProtection="1">
      <alignment horizontal="left" vertical="top" wrapText="1"/>
      <protection locked="0"/>
    </xf>
    <xf numFmtId="0" fontId="39" fillId="41" borderId="17" xfId="0" applyFont="1" applyFill="1" applyBorder="1" applyAlignment="1" applyProtection="1">
      <alignment horizontal="left" vertical="top" wrapText="1"/>
      <protection locked="0"/>
    </xf>
    <xf numFmtId="0" fontId="39" fillId="41" borderId="0" xfId="0" applyFont="1" applyFill="1" applyAlignment="1" applyProtection="1">
      <alignment horizontal="left" vertical="top" wrapText="1"/>
      <protection locked="0"/>
    </xf>
    <xf numFmtId="0" fontId="39" fillId="41" borderId="18" xfId="0" applyFont="1" applyFill="1" applyBorder="1" applyAlignment="1" applyProtection="1">
      <alignment horizontal="left" vertical="top" wrapText="1"/>
      <protection locked="0"/>
    </xf>
    <xf numFmtId="0" fontId="39" fillId="41" borderId="54" xfId="0" applyFont="1" applyFill="1" applyBorder="1" applyAlignment="1" applyProtection="1">
      <alignment horizontal="left" vertical="top" wrapText="1"/>
      <protection locked="0"/>
    </xf>
    <xf numFmtId="0" fontId="39" fillId="41" borderId="55" xfId="0" applyFont="1" applyFill="1" applyBorder="1" applyAlignment="1" applyProtection="1">
      <alignment horizontal="left" vertical="top" wrapText="1"/>
      <protection locked="0"/>
    </xf>
    <xf numFmtId="0" fontId="39" fillId="41" borderId="56" xfId="0" applyFont="1" applyFill="1" applyBorder="1" applyAlignment="1" applyProtection="1">
      <alignment horizontal="left" vertical="top" wrapText="1"/>
      <protection locked="0"/>
    </xf>
    <xf numFmtId="0" fontId="0" fillId="41" borderId="35" xfId="57" applyFont="1" applyFill="1" applyBorder="1" applyAlignment="1" applyProtection="1">
      <alignment horizontal="left" vertical="center" wrapText="1"/>
      <protection locked="0"/>
    </xf>
    <xf numFmtId="0" fontId="0" fillId="41" borderId="57" xfId="0" applyFont="1" applyFill="1"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28" fillId="0" borderId="0" xfId="57" applyFont="1" applyAlignment="1" applyProtection="1">
      <alignment horizontal="left" vertical="top" wrapText="1"/>
      <protection hidden="1"/>
    </xf>
    <xf numFmtId="0" fontId="28" fillId="0" borderId="0" xfId="0" applyFont="1" applyAlignment="1" applyProtection="1">
      <alignment horizontal="left" vertical="top" wrapText="1"/>
      <protection hidden="1"/>
    </xf>
    <xf numFmtId="0" fontId="39" fillId="41" borderId="35" xfId="57" applyFont="1" applyFill="1" applyBorder="1" applyAlignment="1" applyProtection="1">
      <alignment horizontal="left" vertical="center" wrapText="1"/>
      <protection locked="0"/>
    </xf>
    <xf numFmtId="0" fontId="54" fillId="41" borderId="57" xfId="0" applyFont="1" applyFill="1" applyBorder="1" applyAlignment="1" applyProtection="1">
      <alignment horizontal="left" vertical="center" wrapText="1"/>
      <protection locked="0"/>
    </xf>
    <xf numFmtId="3" fontId="33" fillId="33" borderId="18" xfId="0" applyNumberFormat="1" applyFont="1" applyFill="1" applyBorder="1" applyAlignment="1">
      <alignment horizontal="left"/>
    </xf>
    <xf numFmtId="3" fontId="33" fillId="33" borderId="50" xfId="0" applyNumberFormat="1" applyFont="1" applyFill="1" applyBorder="1" applyAlignment="1">
      <alignment horizontal="left"/>
    </xf>
    <xf numFmtId="0" fontId="47" fillId="0" borderId="18" xfId="0" applyFont="1" applyFill="1" applyBorder="1" applyAlignment="1" applyProtection="1">
      <alignment horizontal="center" vertical="center" wrapText="1"/>
      <protection hidden="1"/>
    </xf>
    <xf numFmtId="0" fontId="31" fillId="33" borderId="47" xfId="0" applyFont="1" applyFill="1" applyBorder="1" applyAlignment="1">
      <alignment horizontal="left"/>
    </xf>
    <xf numFmtId="0" fontId="31" fillId="33" borderId="51" xfId="0" applyFont="1" applyFill="1" applyBorder="1" applyAlignment="1">
      <alignment horizontal="left"/>
    </xf>
    <xf numFmtId="0" fontId="3" fillId="37" borderId="23" xfId="0" applyFont="1" applyFill="1" applyBorder="1" applyAlignment="1" applyProtection="1">
      <alignment horizontal="center"/>
      <protection locked="0"/>
    </xf>
    <xf numFmtId="49" fontId="39" fillId="37" borderId="25" xfId="0" applyNumberFormat="1" applyFont="1" applyFill="1" applyBorder="1" applyAlignment="1" applyProtection="1">
      <alignment horizontal="center"/>
      <protection locked="0"/>
    </xf>
    <xf numFmtId="49" fontId="39" fillId="37" borderId="27" xfId="0" applyNumberFormat="1" applyFont="1" applyFill="1" applyBorder="1" applyAlignment="1" applyProtection="1">
      <alignment horizontal="center"/>
      <protection locked="0"/>
    </xf>
    <xf numFmtId="49" fontId="39" fillId="37" borderId="59" xfId="0" applyNumberFormat="1" applyFont="1" applyFill="1" applyBorder="1" applyAlignment="1" applyProtection="1">
      <alignment/>
      <protection locked="0"/>
    </xf>
    <xf numFmtId="0" fontId="39" fillId="37" borderId="60" xfId="0" applyFont="1" applyFill="1" applyBorder="1" applyAlignment="1" applyProtection="1">
      <alignment/>
      <protection locked="0"/>
    </xf>
    <xf numFmtId="0" fontId="0" fillId="45" borderId="32" xfId="0" applyFill="1" applyBorder="1" applyAlignment="1" applyProtection="1">
      <alignment/>
      <protection locked="0"/>
    </xf>
    <xf numFmtId="0" fontId="0" fillId="45" borderId="33" xfId="0" applyFill="1" applyBorder="1" applyAlignment="1" applyProtection="1">
      <alignment/>
      <protection locked="0"/>
    </xf>
    <xf numFmtId="0" fontId="3" fillId="37" borderId="34" xfId="0" applyFont="1" applyFill="1" applyBorder="1" applyAlignment="1" applyProtection="1">
      <alignment horizontal="center"/>
      <protection locked="0"/>
    </xf>
    <xf numFmtId="0" fontId="0" fillId="0" borderId="30" xfId="0" applyBorder="1" applyAlignment="1">
      <alignment horizontal="center"/>
    </xf>
    <xf numFmtId="0" fontId="0" fillId="0" borderId="31" xfId="0" applyBorder="1" applyAlignment="1">
      <alignment horizontal="center"/>
    </xf>
    <xf numFmtId="49" fontId="39" fillId="37" borderId="61" xfId="0" applyNumberFormat="1" applyFont="1" applyFill="1" applyBorder="1" applyAlignment="1" applyProtection="1">
      <alignment horizontal="center"/>
      <protection locked="0"/>
    </xf>
    <xf numFmtId="0" fontId="0" fillId="0" borderId="39" xfId="0" applyBorder="1" applyAlignment="1">
      <alignment horizontal="center"/>
    </xf>
    <xf numFmtId="49" fontId="39" fillId="37" borderId="62" xfId="0" applyNumberFormat="1" applyFont="1" applyFill="1" applyBorder="1" applyAlignment="1" applyProtection="1">
      <alignment horizontal="center"/>
      <protection locked="0"/>
    </xf>
    <xf numFmtId="0" fontId="0" fillId="45" borderId="32" xfId="0" applyFill="1" applyBorder="1" applyAlignment="1">
      <alignment/>
    </xf>
    <xf numFmtId="0" fontId="0" fillId="45" borderId="33" xfId="0"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attery_Room_Hydrogen_Conc"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9.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9.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114300</xdr:rowOff>
    </xdr:from>
    <xdr:to>
      <xdr:col>1</xdr:col>
      <xdr:colOff>590550</xdr:colOff>
      <xdr:row>5</xdr:row>
      <xdr:rowOff>85725</xdr:rowOff>
    </xdr:to>
    <xdr:pic>
      <xdr:nvPicPr>
        <xdr:cNvPr id="1" name="Picture 11" descr="color-seal-3-inch"/>
        <xdr:cNvPicPr preferRelativeResize="1">
          <a:picLocks noChangeAspect="1"/>
        </xdr:cNvPicPr>
      </xdr:nvPicPr>
      <xdr:blipFill>
        <a:blip r:embed="rId1"/>
        <a:stretch>
          <a:fillRect/>
        </a:stretch>
      </xdr:blipFill>
      <xdr:spPr>
        <a:xfrm>
          <a:off x="247650" y="114300"/>
          <a:ext cx="1200150" cy="1209675"/>
        </a:xfrm>
        <a:prstGeom prst="rect">
          <a:avLst/>
        </a:prstGeom>
        <a:noFill/>
        <a:ln w="9525" cmpd="sng">
          <a:noFill/>
        </a:ln>
      </xdr:spPr>
    </xdr:pic>
    <xdr:clientData/>
  </xdr:twoCellAnchor>
  <xdr:twoCellAnchor editAs="oneCell">
    <xdr:from>
      <xdr:col>6</xdr:col>
      <xdr:colOff>9525</xdr:colOff>
      <xdr:row>35</xdr:row>
      <xdr:rowOff>0</xdr:rowOff>
    </xdr:from>
    <xdr:to>
      <xdr:col>9</xdr:col>
      <xdr:colOff>209550</xdr:colOff>
      <xdr:row>36</xdr:row>
      <xdr:rowOff>47625</xdr:rowOff>
    </xdr:to>
    <xdr:pic>
      <xdr:nvPicPr>
        <xdr:cNvPr id="2" name="ComboBox1"/>
        <xdr:cNvPicPr preferRelativeResize="1">
          <a:picLocks noChangeAspect="1"/>
        </xdr:cNvPicPr>
      </xdr:nvPicPr>
      <xdr:blipFill>
        <a:blip r:embed="rId2"/>
        <a:stretch>
          <a:fillRect/>
        </a:stretch>
      </xdr:blipFill>
      <xdr:spPr>
        <a:xfrm>
          <a:off x="6810375" y="7620000"/>
          <a:ext cx="190500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114300</xdr:rowOff>
    </xdr:from>
    <xdr:to>
      <xdr:col>1</xdr:col>
      <xdr:colOff>571500</xdr:colOff>
      <xdr:row>5</xdr:row>
      <xdr:rowOff>85725</xdr:rowOff>
    </xdr:to>
    <xdr:pic>
      <xdr:nvPicPr>
        <xdr:cNvPr id="1" name="Picture 11" descr="color-seal-3-inch"/>
        <xdr:cNvPicPr preferRelativeResize="1">
          <a:picLocks noChangeAspect="1"/>
        </xdr:cNvPicPr>
      </xdr:nvPicPr>
      <xdr:blipFill>
        <a:blip r:embed="rId1"/>
        <a:stretch>
          <a:fillRect/>
        </a:stretch>
      </xdr:blipFill>
      <xdr:spPr>
        <a:xfrm>
          <a:off x="228600" y="114300"/>
          <a:ext cx="1162050" cy="1209675"/>
        </a:xfrm>
        <a:prstGeom prst="rect">
          <a:avLst/>
        </a:prstGeom>
        <a:noFill/>
        <a:ln w="9525" cmpd="sng">
          <a:noFill/>
        </a:ln>
      </xdr:spPr>
    </xdr:pic>
    <xdr:clientData/>
  </xdr:twoCellAnchor>
  <xdr:twoCellAnchor editAs="oneCell">
    <xdr:from>
      <xdr:col>6</xdr:col>
      <xdr:colOff>28575</xdr:colOff>
      <xdr:row>33</xdr:row>
      <xdr:rowOff>19050</xdr:rowOff>
    </xdr:from>
    <xdr:to>
      <xdr:col>9</xdr:col>
      <xdr:colOff>161925</xdr:colOff>
      <xdr:row>34</xdr:row>
      <xdr:rowOff>38100</xdr:rowOff>
    </xdr:to>
    <xdr:pic>
      <xdr:nvPicPr>
        <xdr:cNvPr id="2" name="ComboBox1"/>
        <xdr:cNvPicPr preferRelativeResize="1">
          <a:picLocks noChangeAspect="1"/>
        </xdr:cNvPicPr>
      </xdr:nvPicPr>
      <xdr:blipFill>
        <a:blip r:embed="rId2"/>
        <a:stretch>
          <a:fillRect/>
        </a:stretch>
      </xdr:blipFill>
      <xdr:spPr>
        <a:xfrm>
          <a:off x="7058025" y="7629525"/>
          <a:ext cx="2028825"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114300</xdr:rowOff>
    </xdr:from>
    <xdr:to>
      <xdr:col>1</xdr:col>
      <xdr:colOff>571500</xdr:colOff>
      <xdr:row>5</xdr:row>
      <xdr:rowOff>85725</xdr:rowOff>
    </xdr:to>
    <xdr:pic>
      <xdr:nvPicPr>
        <xdr:cNvPr id="1" name="Picture 11" descr="color-seal-3-inch"/>
        <xdr:cNvPicPr preferRelativeResize="1">
          <a:picLocks noChangeAspect="1"/>
        </xdr:cNvPicPr>
      </xdr:nvPicPr>
      <xdr:blipFill>
        <a:blip r:embed="rId1"/>
        <a:stretch>
          <a:fillRect/>
        </a:stretch>
      </xdr:blipFill>
      <xdr:spPr>
        <a:xfrm>
          <a:off x="228600" y="114300"/>
          <a:ext cx="1162050" cy="1257300"/>
        </a:xfrm>
        <a:prstGeom prst="rect">
          <a:avLst/>
        </a:prstGeom>
        <a:noFill/>
        <a:ln w="9525" cmpd="sng">
          <a:noFill/>
        </a:ln>
      </xdr:spPr>
    </xdr:pic>
    <xdr:clientData/>
  </xdr:twoCellAnchor>
  <xdr:twoCellAnchor editAs="oneCell">
    <xdr:from>
      <xdr:col>6</xdr:col>
      <xdr:colOff>38100</xdr:colOff>
      <xdr:row>34</xdr:row>
      <xdr:rowOff>0</xdr:rowOff>
    </xdr:from>
    <xdr:to>
      <xdr:col>8</xdr:col>
      <xdr:colOff>542925</xdr:colOff>
      <xdr:row>35</xdr:row>
      <xdr:rowOff>9525</xdr:rowOff>
    </xdr:to>
    <xdr:pic>
      <xdr:nvPicPr>
        <xdr:cNvPr id="2" name="ComboBox1"/>
        <xdr:cNvPicPr preferRelativeResize="1">
          <a:picLocks noChangeAspect="1"/>
        </xdr:cNvPicPr>
      </xdr:nvPicPr>
      <xdr:blipFill>
        <a:blip r:embed="rId2"/>
        <a:stretch>
          <a:fillRect/>
        </a:stretch>
      </xdr:blipFill>
      <xdr:spPr>
        <a:xfrm>
          <a:off x="7086600" y="7648575"/>
          <a:ext cx="19050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K202"/>
  <sheetViews>
    <sheetView showGridLines="0" showRowColHeaders="0" tabSelected="1" zoomScalePageLayoutView="0" workbookViewId="0" topLeftCell="A1">
      <selection activeCell="B5" sqref="B5"/>
    </sheetView>
  </sheetViews>
  <sheetFormatPr defaultColWidth="9.140625" defaultRowHeight="12.75"/>
  <cols>
    <col min="1" max="1" width="12.8515625" style="0" customWidth="1"/>
    <col min="2" max="2" width="26.140625" style="0" customWidth="1"/>
    <col min="3" max="3" width="17.28125" style="0" customWidth="1"/>
    <col min="4" max="4" width="14.00390625" style="0" customWidth="1"/>
    <col min="5" max="5" width="15.28125" style="0" customWidth="1"/>
    <col min="6" max="6" width="16.421875" style="0" customWidth="1"/>
    <col min="7" max="7" width="12.7109375" style="0" customWidth="1"/>
    <col min="8" max="8" width="7.421875" style="0" customWidth="1"/>
    <col min="9" max="9" width="5.421875" style="0" customWidth="1"/>
    <col min="10" max="10" width="14.140625" style="0" customWidth="1"/>
    <col min="11" max="11" width="11.421875" style="0" customWidth="1"/>
  </cols>
  <sheetData>
    <row r="1" spans="1:11" ht="19.5" customHeight="1">
      <c r="A1" s="80"/>
      <c r="B1" s="192" t="s">
        <v>103</v>
      </c>
      <c r="C1" s="192"/>
      <c r="D1" s="192"/>
      <c r="E1" s="192"/>
      <c r="F1" s="192"/>
      <c r="G1" s="192"/>
      <c r="H1" s="192"/>
      <c r="I1" s="192"/>
      <c r="J1" s="191"/>
      <c r="K1" s="191"/>
    </row>
    <row r="2" spans="1:11" ht="19.5" customHeight="1">
      <c r="A2" s="80"/>
      <c r="B2" s="192" t="s">
        <v>104</v>
      </c>
      <c r="C2" s="192"/>
      <c r="D2" s="192"/>
      <c r="E2" s="192"/>
      <c r="F2" s="192"/>
      <c r="G2" s="192"/>
      <c r="H2" s="192"/>
      <c r="I2" s="192"/>
      <c r="J2" s="192"/>
      <c r="K2" s="191"/>
    </row>
    <row r="3" spans="1:11" ht="19.5" customHeight="1">
      <c r="A3" s="80"/>
      <c r="B3" s="192" t="s">
        <v>105</v>
      </c>
      <c r="C3" s="192"/>
      <c r="D3" s="192"/>
      <c r="E3" s="192"/>
      <c r="F3" s="192"/>
      <c r="G3" s="192"/>
      <c r="H3" s="192"/>
      <c r="I3" s="192"/>
      <c r="J3" s="193" t="s">
        <v>97</v>
      </c>
      <c r="K3" s="193"/>
    </row>
    <row r="4" spans="1:11" ht="19.5" customHeight="1">
      <c r="A4" s="80"/>
      <c r="B4" s="192" t="s">
        <v>106</v>
      </c>
      <c r="C4" s="192"/>
      <c r="D4" s="192"/>
      <c r="E4" s="192"/>
      <c r="F4" s="192"/>
      <c r="G4" s="192"/>
      <c r="H4" s="192"/>
      <c r="I4" s="192"/>
      <c r="J4" s="194" t="s">
        <v>227</v>
      </c>
      <c r="K4" s="194"/>
    </row>
    <row r="5" spans="1:11" ht="19.5" customHeight="1">
      <c r="A5" s="80"/>
      <c r="B5" s="80"/>
      <c r="C5" s="192" t="s">
        <v>31</v>
      </c>
      <c r="D5" s="192"/>
      <c r="E5" s="192"/>
      <c r="F5" s="192"/>
      <c r="G5" s="80"/>
      <c r="H5" s="80"/>
      <c r="I5" s="80"/>
      <c r="J5" s="80"/>
      <c r="K5" s="80"/>
    </row>
    <row r="6" spans="1:11" ht="18">
      <c r="A6" s="199"/>
      <c r="B6" s="191"/>
      <c r="C6" s="191"/>
      <c r="D6" s="191"/>
      <c r="E6" s="191"/>
      <c r="F6" s="191"/>
      <c r="G6" s="191"/>
      <c r="H6" s="191"/>
      <c r="I6" s="191"/>
      <c r="J6" s="191"/>
      <c r="K6" s="191"/>
    </row>
    <row r="7" spans="1:11" ht="15" customHeight="1">
      <c r="A7" s="200" t="s">
        <v>98</v>
      </c>
      <c r="B7" s="201"/>
      <c r="C7" s="201"/>
      <c r="D7" s="201"/>
      <c r="E7" s="201"/>
      <c r="F7" s="201"/>
      <c r="G7" s="201"/>
      <c r="H7" s="201"/>
      <c r="I7" s="201"/>
      <c r="J7" s="201"/>
      <c r="K7" s="202"/>
    </row>
    <row r="8" spans="1:11" ht="15" customHeight="1">
      <c r="A8" s="203" t="s">
        <v>80</v>
      </c>
      <c r="B8" s="204"/>
      <c r="C8" s="204"/>
      <c r="D8" s="204"/>
      <c r="E8" s="204"/>
      <c r="F8" s="204"/>
      <c r="G8" s="204"/>
      <c r="H8" s="204"/>
      <c r="I8" s="204"/>
      <c r="J8" s="204"/>
      <c r="K8" s="205"/>
    </row>
    <row r="9" spans="1:11" ht="15" customHeight="1">
      <c r="A9" s="206" t="s">
        <v>99</v>
      </c>
      <c r="B9" s="207"/>
      <c r="C9" s="207"/>
      <c r="D9" s="207"/>
      <c r="E9" s="207"/>
      <c r="F9" s="207"/>
      <c r="G9" s="207"/>
      <c r="H9" s="207"/>
      <c r="I9" s="207"/>
      <c r="J9" s="207"/>
      <c r="K9" s="208"/>
    </row>
    <row r="10" spans="1:11" ht="15" customHeight="1">
      <c r="A10" s="209" t="s">
        <v>100</v>
      </c>
      <c r="B10" s="207"/>
      <c r="C10" s="207"/>
      <c r="D10" s="207"/>
      <c r="E10" s="207"/>
      <c r="F10" s="207"/>
      <c r="G10" s="207"/>
      <c r="H10" s="207"/>
      <c r="I10" s="207"/>
      <c r="J10" s="207"/>
      <c r="K10" s="208"/>
    </row>
    <row r="11" spans="1:11" ht="15" customHeight="1">
      <c r="A11" s="216" t="s">
        <v>101</v>
      </c>
      <c r="B11" s="217"/>
      <c r="C11" s="217"/>
      <c r="D11" s="217"/>
      <c r="E11" s="217"/>
      <c r="F11" s="217"/>
      <c r="G11" s="217"/>
      <c r="H11" s="217"/>
      <c r="I11" s="217"/>
      <c r="J11" s="217"/>
      <c r="K11" s="218"/>
    </row>
    <row r="12" spans="1:11" ht="15" customHeight="1">
      <c r="A12" s="191"/>
      <c r="B12" s="191"/>
      <c r="C12" s="191"/>
      <c r="D12" s="191"/>
      <c r="E12" s="191"/>
      <c r="F12" s="191"/>
      <c r="G12" s="191"/>
      <c r="H12" s="191"/>
      <c r="I12" s="191"/>
      <c r="J12" s="191"/>
      <c r="K12" s="191"/>
    </row>
    <row r="13" spans="1:11" ht="12.75">
      <c r="A13" s="191"/>
      <c r="B13" s="191"/>
      <c r="C13" s="191"/>
      <c r="D13" s="191"/>
      <c r="E13" s="191"/>
      <c r="F13" s="191"/>
      <c r="G13" s="191"/>
      <c r="H13" s="191"/>
      <c r="I13" s="191"/>
      <c r="J13" s="191"/>
      <c r="K13" s="191"/>
    </row>
    <row r="14" spans="1:11" ht="16.5" customHeight="1">
      <c r="A14" s="219" t="s">
        <v>102</v>
      </c>
      <c r="B14" s="220"/>
      <c r="C14" s="221"/>
      <c r="D14" s="221"/>
      <c r="E14" s="221"/>
      <c r="F14" s="221"/>
      <c r="G14" s="221"/>
      <c r="H14" s="221"/>
      <c r="I14" s="221"/>
      <c r="J14" s="221"/>
      <c r="K14" s="221"/>
    </row>
    <row r="15" spans="1:11" ht="24.75" customHeight="1">
      <c r="A15" s="220"/>
      <c r="B15" s="220"/>
      <c r="C15" s="222"/>
      <c r="D15" s="223"/>
      <c r="E15" s="223"/>
      <c r="F15" s="223"/>
      <c r="G15" s="223"/>
      <c r="H15" s="223"/>
      <c r="I15" s="223"/>
      <c r="J15" s="224"/>
      <c r="K15" s="81"/>
    </row>
    <row r="16" spans="1:11" ht="24.75" customHeight="1">
      <c r="A16" s="220"/>
      <c r="B16" s="220"/>
      <c r="C16" s="225"/>
      <c r="D16" s="226"/>
      <c r="E16" s="226"/>
      <c r="F16" s="226"/>
      <c r="G16" s="226"/>
      <c r="H16" s="226"/>
      <c r="I16" s="226"/>
      <c r="J16" s="227"/>
      <c r="K16" s="81"/>
    </row>
    <row r="17" spans="1:11" ht="24.75" customHeight="1">
      <c r="A17" s="220"/>
      <c r="B17" s="220"/>
      <c r="C17" s="198"/>
      <c r="D17" s="198"/>
      <c r="E17" s="198"/>
      <c r="F17" s="198"/>
      <c r="G17" s="198"/>
      <c r="H17" s="198"/>
      <c r="I17" s="198"/>
      <c r="J17" s="198"/>
      <c r="K17" s="198"/>
    </row>
    <row r="19" ht="24" thickBot="1">
      <c r="A19" s="98" t="s">
        <v>0</v>
      </c>
    </row>
    <row r="20" spans="1:11" ht="15" customHeight="1" thickTop="1">
      <c r="A20" s="19"/>
      <c r="B20" s="1"/>
      <c r="C20" s="1"/>
      <c r="D20" s="1"/>
      <c r="E20" s="1"/>
      <c r="F20" s="1"/>
      <c r="G20" s="1"/>
      <c r="H20" s="1"/>
      <c r="I20" s="1"/>
      <c r="J20" s="1"/>
      <c r="K20" s="1"/>
    </row>
    <row r="21" spans="2:7" ht="15" customHeight="1">
      <c r="B21" s="2" t="s">
        <v>5</v>
      </c>
      <c r="F21" s="76">
        <v>0.101</v>
      </c>
      <c r="G21" s="152" t="s">
        <v>229</v>
      </c>
    </row>
    <row r="22" spans="2:7" ht="15" customHeight="1">
      <c r="B22" s="2" t="s">
        <v>53</v>
      </c>
      <c r="E22" s="67" t="b">
        <f>AND(F21="Enter Value",F22="Enter Value",F23="Enter Value")</f>
        <v>0</v>
      </c>
      <c r="F22" s="76">
        <v>44600</v>
      </c>
      <c r="G22" s="152" t="s">
        <v>6</v>
      </c>
    </row>
    <row r="23" spans="2:7" ht="15" customHeight="1">
      <c r="B23" s="2" t="s">
        <v>93</v>
      </c>
      <c r="F23" s="76">
        <v>1.1</v>
      </c>
      <c r="G23" s="152" t="s">
        <v>230</v>
      </c>
    </row>
    <row r="24" spans="2:7" ht="15" customHeight="1">
      <c r="B24" s="2" t="s">
        <v>89</v>
      </c>
      <c r="D24" s="66"/>
      <c r="F24" s="77">
        <f>IF(E22=FALSE,E97,F29)</f>
        <v>527713.1174893721</v>
      </c>
      <c r="G24" s="152" t="s">
        <v>2</v>
      </c>
    </row>
    <row r="25" spans="2:9" ht="15" customHeight="1">
      <c r="B25" s="2" t="s">
        <v>58</v>
      </c>
      <c r="F25" s="148">
        <v>117.15</v>
      </c>
      <c r="G25" s="152" t="s">
        <v>231</v>
      </c>
      <c r="H25" s="78">
        <f>F25</f>
        <v>117.15</v>
      </c>
      <c r="I25" s="79" t="s">
        <v>96</v>
      </c>
    </row>
    <row r="26" spans="2:9" ht="15" customHeight="1">
      <c r="B26" s="2" t="s">
        <v>56</v>
      </c>
      <c r="D26" s="18"/>
      <c r="F26" s="151">
        <v>29.87</v>
      </c>
      <c r="G26" s="152" t="s">
        <v>1</v>
      </c>
      <c r="H26" s="78">
        <f>F26</f>
        <v>29.87</v>
      </c>
      <c r="I26" s="79" t="s">
        <v>1</v>
      </c>
    </row>
    <row r="27" spans="2:7" ht="15" customHeight="1">
      <c r="B27" s="5" t="s">
        <v>50</v>
      </c>
      <c r="C27" s="12"/>
      <c r="F27" s="42">
        <v>0.3</v>
      </c>
      <c r="G27" s="152" t="s">
        <v>4</v>
      </c>
    </row>
    <row r="28" spans="1:7" ht="15" customHeight="1">
      <c r="A28" s="73" t="s">
        <v>91</v>
      </c>
      <c r="B28" s="74"/>
      <c r="C28" s="74"/>
      <c r="D28" s="74"/>
      <c r="F28" s="68"/>
      <c r="G28" s="152"/>
    </row>
    <row r="29" spans="1:7" ht="15" customHeight="1">
      <c r="A29" s="69"/>
      <c r="B29" s="75" t="s">
        <v>92</v>
      </c>
      <c r="C29" s="75"/>
      <c r="D29" s="75"/>
      <c r="E29" s="75"/>
      <c r="F29" s="149"/>
      <c r="G29" s="152" t="s">
        <v>2</v>
      </c>
    </row>
    <row r="30" spans="1:7" ht="15" customHeight="1" thickBot="1">
      <c r="A30" s="69"/>
      <c r="B30" s="5"/>
      <c r="C30" s="12"/>
      <c r="F30" s="72" t="str">
        <f>IF(AND(E22=FALSE,F29&lt;&gt;0),"ERROR Manual HRR Entry NOT Permitted for Selected Fuel Type - DELETE HRR ENTRY"," ")</f>
        <v> </v>
      </c>
      <c r="G30" s="3"/>
    </row>
    <row r="31" spans="2:7" ht="15" customHeight="1" thickBot="1" thickTop="1">
      <c r="B31" s="5"/>
      <c r="C31" s="12"/>
      <c r="F31" s="43" t="s">
        <v>81</v>
      </c>
      <c r="G31" s="3"/>
    </row>
    <row r="32" spans="2:6" ht="15" customHeight="1" thickBot="1" thickTop="1">
      <c r="B32" s="5"/>
      <c r="C32" s="12"/>
      <c r="F32" s="17"/>
    </row>
    <row r="33" spans="1:11" s="103" customFormat="1" ht="24.75" customHeight="1" thickTop="1">
      <c r="A33" s="101" t="s">
        <v>55</v>
      </c>
      <c r="B33" s="102"/>
      <c r="C33" s="102"/>
      <c r="D33" s="102"/>
      <c r="E33" s="102"/>
      <c r="F33" s="102"/>
      <c r="G33" s="102"/>
      <c r="H33" s="102"/>
      <c r="I33" s="102"/>
      <c r="J33" s="102"/>
      <c r="K33" s="102"/>
    </row>
    <row r="34" spans="2:7" s="107" customFormat="1" ht="19.5" customHeight="1" thickBot="1">
      <c r="B34" s="228" t="s">
        <v>115</v>
      </c>
      <c r="C34" s="228"/>
      <c r="D34" s="228"/>
      <c r="E34" s="228"/>
      <c r="F34" s="228"/>
      <c r="G34" s="106"/>
    </row>
    <row r="35" spans="2:10" ht="15" customHeight="1">
      <c r="B35" s="174" t="s">
        <v>7</v>
      </c>
      <c r="C35" s="23" t="s">
        <v>8</v>
      </c>
      <c r="D35" s="176" t="s">
        <v>60</v>
      </c>
      <c r="E35" s="177"/>
      <c r="F35" s="38" t="s">
        <v>94</v>
      </c>
      <c r="G35" s="47" t="s">
        <v>61</v>
      </c>
      <c r="H35" s="47"/>
      <c r="I35" s="46"/>
      <c r="J35" s="46"/>
    </row>
    <row r="36" spans="2:6" ht="15" customHeight="1" thickBot="1">
      <c r="B36" s="175"/>
      <c r="C36" s="153" t="s">
        <v>67</v>
      </c>
      <c r="D36" s="178" t="s">
        <v>68</v>
      </c>
      <c r="E36" s="179"/>
      <c r="F36" s="154" t="s">
        <v>73</v>
      </c>
    </row>
    <row r="37" spans="2:7" ht="15" customHeight="1">
      <c r="B37" s="25" t="s">
        <v>9</v>
      </c>
      <c r="C37" s="26">
        <v>0.017</v>
      </c>
      <c r="D37" s="180">
        <v>20000</v>
      </c>
      <c r="E37" s="181"/>
      <c r="F37" s="35">
        <v>100</v>
      </c>
      <c r="G37" s="20" t="s">
        <v>63</v>
      </c>
    </row>
    <row r="38" spans="2:7" ht="15" customHeight="1">
      <c r="B38" s="27" t="s">
        <v>10</v>
      </c>
      <c r="C38" s="28">
        <v>0.015</v>
      </c>
      <c r="D38" s="167">
        <v>26800</v>
      </c>
      <c r="E38" s="168"/>
      <c r="F38" s="36">
        <v>100</v>
      </c>
      <c r="G38" s="20" t="s">
        <v>62</v>
      </c>
    </row>
    <row r="39" spans="2:6" ht="15" customHeight="1">
      <c r="B39" s="27" t="s">
        <v>11</v>
      </c>
      <c r="C39" s="28">
        <v>0.078</v>
      </c>
      <c r="D39" s="167">
        <v>45700</v>
      </c>
      <c r="E39" s="168"/>
      <c r="F39" s="36">
        <v>2.7</v>
      </c>
    </row>
    <row r="40" spans="2:6" ht="15" customHeight="1">
      <c r="B40" s="27" t="s">
        <v>12</v>
      </c>
      <c r="C40" s="28">
        <v>0.085</v>
      </c>
      <c r="D40" s="167">
        <v>40100</v>
      </c>
      <c r="E40" s="168"/>
      <c r="F40" s="36">
        <v>2.7</v>
      </c>
    </row>
    <row r="41" spans="2:6" ht="15" customHeight="1">
      <c r="B41" s="27" t="s">
        <v>13</v>
      </c>
      <c r="C41" s="28">
        <v>0.074</v>
      </c>
      <c r="D41" s="167">
        <v>44700</v>
      </c>
      <c r="E41" s="168"/>
      <c r="F41" s="36">
        <v>1.9</v>
      </c>
    </row>
    <row r="42" spans="2:6" ht="15" customHeight="1">
      <c r="B42" s="27" t="s">
        <v>14</v>
      </c>
      <c r="C42" s="28">
        <v>0.101</v>
      </c>
      <c r="D42" s="167">
        <v>44600</v>
      </c>
      <c r="E42" s="168"/>
      <c r="F42" s="36">
        <v>1.1</v>
      </c>
    </row>
    <row r="43" spans="2:7" ht="15" customHeight="1">
      <c r="B43" s="27" t="s">
        <v>15</v>
      </c>
      <c r="C43" s="28">
        <v>0.09</v>
      </c>
      <c r="D43" s="167">
        <v>40800</v>
      </c>
      <c r="E43" s="168"/>
      <c r="F43" s="36">
        <v>1.4</v>
      </c>
      <c r="G43" s="46"/>
    </row>
    <row r="44" spans="2:6" ht="15" customHeight="1">
      <c r="B44" s="27" t="s">
        <v>16</v>
      </c>
      <c r="C44" s="28">
        <v>0.041</v>
      </c>
      <c r="D44" s="167">
        <v>25800</v>
      </c>
      <c r="E44" s="168"/>
      <c r="F44" s="36">
        <v>1.9</v>
      </c>
    </row>
    <row r="45" spans="2:6" ht="15" customHeight="1">
      <c r="B45" s="27" t="s">
        <v>17</v>
      </c>
      <c r="C45" s="28">
        <v>0.018</v>
      </c>
      <c r="D45" s="167">
        <v>26200</v>
      </c>
      <c r="E45" s="168"/>
      <c r="F45" s="36">
        <v>5.4</v>
      </c>
    </row>
    <row r="46" spans="2:6" ht="15" customHeight="1">
      <c r="B46" s="27" t="s">
        <v>18</v>
      </c>
      <c r="C46" s="28">
        <v>0.085</v>
      </c>
      <c r="D46" s="167">
        <v>34200</v>
      </c>
      <c r="E46" s="168"/>
      <c r="F46" s="36">
        <v>0.7</v>
      </c>
    </row>
    <row r="47" spans="2:6" ht="15" customHeight="1">
      <c r="B47" s="27" t="s">
        <v>19</v>
      </c>
      <c r="C47" s="28">
        <v>0.048</v>
      </c>
      <c r="D47" s="167">
        <v>44700</v>
      </c>
      <c r="E47" s="168"/>
      <c r="F47" s="36">
        <v>3.6</v>
      </c>
    </row>
    <row r="48" spans="2:6" ht="15" customHeight="1">
      <c r="B48" s="27" t="s">
        <v>20</v>
      </c>
      <c r="C48" s="28">
        <v>0.055</v>
      </c>
      <c r="D48" s="167">
        <v>43700</v>
      </c>
      <c r="E48" s="168"/>
      <c r="F48" s="36">
        <v>2.1</v>
      </c>
    </row>
    <row r="49" spans="2:6" ht="15" customHeight="1">
      <c r="B49" s="27" t="s">
        <v>21</v>
      </c>
      <c r="C49" s="28">
        <v>0.039</v>
      </c>
      <c r="D49" s="167">
        <v>43200</v>
      </c>
      <c r="E49" s="168"/>
      <c r="F49" s="36">
        <v>3.5</v>
      </c>
    </row>
    <row r="50" spans="2:6" ht="15" customHeight="1">
      <c r="B50" s="27" t="s">
        <v>48</v>
      </c>
      <c r="C50" s="28">
        <v>0.045</v>
      </c>
      <c r="D50" s="167">
        <v>44400</v>
      </c>
      <c r="E50" s="168"/>
      <c r="F50" s="36">
        <v>2.1</v>
      </c>
    </row>
    <row r="51" spans="2:6" ht="15" customHeight="1">
      <c r="B51" s="27" t="s">
        <v>22</v>
      </c>
      <c r="C51" s="28">
        <v>0.051</v>
      </c>
      <c r="D51" s="167">
        <v>43500</v>
      </c>
      <c r="E51" s="168"/>
      <c r="F51" s="36">
        <v>3.6</v>
      </c>
    </row>
    <row r="52" spans="2:6" ht="15" customHeight="1">
      <c r="B52" s="27" t="s">
        <v>23</v>
      </c>
      <c r="C52" s="28">
        <v>0.054</v>
      </c>
      <c r="D52" s="167">
        <v>43000</v>
      </c>
      <c r="E52" s="168"/>
      <c r="F52" s="36">
        <v>1.6</v>
      </c>
    </row>
    <row r="53" spans="2:6" ht="15" customHeight="1">
      <c r="B53" s="27" t="s">
        <v>24</v>
      </c>
      <c r="C53" s="28">
        <v>0.039</v>
      </c>
      <c r="D53" s="167">
        <v>46000</v>
      </c>
      <c r="E53" s="168"/>
      <c r="F53" s="36">
        <v>0.7</v>
      </c>
    </row>
    <row r="54" spans="2:6" ht="15" customHeight="1">
      <c r="B54" s="27" t="s">
        <v>72</v>
      </c>
      <c r="C54" s="28">
        <v>0.005</v>
      </c>
      <c r="D54" s="31">
        <v>28100</v>
      </c>
      <c r="E54" s="49"/>
      <c r="F54" s="36">
        <v>100</v>
      </c>
    </row>
    <row r="55" spans="2:6" ht="15" customHeight="1">
      <c r="B55" s="27" t="s">
        <v>25</v>
      </c>
      <c r="C55" s="28">
        <v>0.035</v>
      </c>
      <c r="D55" s="167">
        <v>39700</v>
      </c>
      <c r="E55" s="168"/>
      <c r="F55" s="36">
        <v>1.7</v>
      </c>
    </row>
    <row r="56" spans="2:6" ht="15" customHeight="1">
      <c r="B56" s="27" t="s">
        <v>26</v>
      </c>
      <c r="C56" s="28">
        <v>0.0335</v>
      </c>
      <c r="D56" s="167">
        <v>42600</v>
      </c>
      <c r="E56" s="168"/>
      <c r="F56" s="36">
        <v>2.8</v>
      </c>
    </row>
    <row r="57" spans="2:6" ht="15" customHeight="1">
      <c r="B57" s="27" t="s">
        <v>49</v>
      </c>
      <c r="C57" s="28">
        <v>0.039</v>
      </c>
      <c r="D57" s="167">
        <v>46000</v>
      </c>
      <c r="E57" s="168"/>
      <c r="F57" s="36">
        <v>0.7</v>
      </c>
    </row>
    <row r="58" spans="2:6" ht="15" customHeight="1">
      <c r="B58" s="27" t="s">
        <v>59</v>
      </c>
      <c r="C58" s="28">
        <v>0.01082</v>
      </c>
      <c r="D58" s="31">
        <v>10900</v>
      </c>
      <c r="E58" s="49"/>
      <c r="F58" s="36">
        <v>100</v>
      </c>
    </row>
    <row r="59" spans="2:6" ht="15" customHeight="1" thickBot="1">
      <c r="B59" s="29" t="s">
        <v>87</v>
      </c>
      <c r="C59" s="30" t="s">
        <v>88</v>
      </c>
      <c r="D59" s="169" t="s">
        <v>88</v>
      </c>
      <c r="E59" s="170"/>
      <c r="F59" s="65" t="s">
        <v>88</v>
      </c>
    </row>
    <row r="60" spans="2:5" ht="15" customHeight="1" thickBot="1">
      <c r="B60" s="4" t="s">
        <v>75</v>
      </c>
      <c r="C60" s="4"/>
      <c r="D60" s="4"/>
      <c r="E60" s="4"/>
    </row>
    <row r="61" spans="1:11" s="103" customFormat="1" ht="24.75" customHeight="1" thickTop="1">
      <c r="A61" s="108" t="s">
        <v>30</v>
      </c>
      <c r="B61" s="102"/>
      <c r="C61" s="102"/>
      <c r="D61" s="102"/>
      <c r="E61" s="102"/>
      <c r="F61" s="102"/>
      <c r="G61" s="102"/>
      <c r="H61" s="102"/>
      <c r="I61" s="102"/>
      <c r="J61" s="102"/>
      <c r="K61" s="102"/>
    </row>
    <row r="62" spans="2:5" ht="15" customHeight="1">
      <c r="B62" s="4" t="s">
        <v>74</v>
      </c>
      <c r="C62" s="4"/>
      <c r="D62" s="4"/>
      <c r="E62" s="4"/>
    </row>
    <row r="63" spans="3:5" ht="15" customHeight="1">
      <c r="C63" s="48"/>
      <c r="D63" s="48"/>
      <c r="E63" s="16"/>
    </row>
    <row r="64" spans="2:5" ht="15" customHeight="1">
      <c r="B64" s="50" t="s">
        <v>31</v>
      </c>
      <c r="C64" s="50"/>
      <c r="D64" s="50"/>
      <c r="E64" s="50"/>
    </row>
    <row r="65" spans="2:5" ht="15" customHeight="1">
      <c r="B65" s="50"/>
      <c r="C65" s="50"/>
      <c r="D65" s="50"/>
      <c r="E65" s="50"/>
    </row>
    <row r="66" spans="2:5" s="109" customFormat="1" ht="24.75" customHeight="1">
      <c r="B66" s="116" t="s">
        <v>36</v>
      </c>
      <c r="C66" s="104" t="s">
        <v>121</v>
      </c>
      <c r="D66" s="113"/>
      <c r="E66" s="113"/>
    </row>
    <row r="67" ht="15" customHeight="1"/>
    <row r="68" ht="15" customHeight="1">
      <c r="B68" s="111" t="s">
        <v>3</v>
      </c>
    </row>
    <row r="69" spans="2:3" ht="15" customHeight="1">
      <c r="B69" s="110" t="s">
        <v>36</v>
      </c>
      <c r="C69" s="5" t="s">
        <v>118</v>
      </c>
    </row>
    <row r="70" spans="2:3" ht="15" customHeight="1">
      <c r="B70" s="110" t="s">
        <v>32</v>
      </c>
      <c r="C70" s="5" t="s">
        <v>117</v>
      </c>
    </row>
    <row r="71" spans="2:3" ht="15" customHeight="1">
      <c r="B71" s="110" t="s">
        <v>116</v>
      </c>
      <c r="C71" s="5" t="s">
        <v>119</v>
      </c>
    </row>
    <row r="72" spans="2:3" ht="15" customHeight="1">
      <c r="B72" s="110" t="s">
        <v>35</v>
      </c>
      <c r="C72" s="5" t="s">
        <v>120</v>
      </c>
    </row>
    <row r="73" spans="2:3" ht="15" customHeight="1">
      <c r="B73" s="110"/>
      <c r="C73" s="5"/>
    </row>
    <row r="74" s="100" customFormat="1" ht="24.75" customHeight="1">
      <c r="C74" s="104" t="s">
        <v>51</v>
      </c>
    </row>
    <row r="75" s="100" customFormat="1" ht="15" customHeight="1">
      <c r="C75" s="104"/>
    </row>
    <row r="76" spans="4:5" s="114" customFormat="1" ht="24.75" customHeight="1">
      <c r="D76" s="104" t="s">
        <v>122</v>
      </c>
      <c r="E76" s="118"/>
    </row>
    <row r="77" s="115" customFormat="1" ht="24.75" customHeight="1">
      <c r="D77" s="117" t="s">
        <v>123</v>
      </c>
    </row>
    <row r="78" ht="15" customHeight="1">
      <c r="E78" s="5"/>
    </row>
    <row r="79" ht="15" customHeight="1">
      <c r="D79" s="111" t="s">
        <v>3</v>
      </c>
    </row>
    <row r="80" spans="4:9" s="122" customFormat="1" ht="15" customHeight="1">
      <c r="D80" s="123" t="s">
        <v>126</v>
      </c>
      <c r="E80" s="124" t="s">
        <v>124</v>
      </c>
      <c r="I80" s="124" t="s">
        <v>4</v>
      </c>
    </row>
    <row r="81" spans="2:5" s="122" customFormat="1" ht="15" customHeight="1">
      <c r="B81" s="125" t="s">
        <v>4</v>
      </c>
      <c r="D81" s="123" t="s">
        <v>52</v>
      </c>
      <c r="E81" s="124" t="s">
        <v>125</v>
      </c>
    </row>
    <row r="82" ht="15" customHeight="1">
      <c r="B82" s="6"/>
    </row>
    <row r="83" spans="2:6" s="114" customFormat="1" ht="24.75" customHeight="1">
      <c r="B83" s="104"/>
      <c r="D83" s="104" t="s">
        <v>52</v>
      </c>
      <c r="E83" s="121">
        <f>((4*H25)/3.141592654)^(1/2)</f>
        <v>12.21310823035021</v>
      </c>
      <c r="F83" s="104" t="s">
        <v>1</v>
      </c>
    </row>
    <row r="84" spans="2:5" ht="15" customHeight="1">
      <c r="B84" s="6"/>
      <c r="C84" s="5"/>
      <c r="D84" s="15"/>
      <c r="E84" s="5"/>
    </row>
    <row r="85" s="100" customFormat="1" ht="24.75" customHeight="1">
      <c r="C85" s="104" t="s">
        <v>27</v>
      </c>
    </row>
    <row r="86" ht="15" customHeight="1"/>
    <row r="87" s="114" customFormat="1" ht="24.75" customHeight="1">
      <c r="D87" s="104" t="s">
        <v>127</v>
      </c>
    </row>
    <row r="88" ht="15" customHeight="1"/>
    <row r="89" ht="15" customHeight="1">
      <c r="D89" s="5" t="s">
        <v>3</v>
      </c>
    </row>
    <row r="90" spans="4:5" ht="15" customHeight="1">
      <c r="D90" s="110" t="s">
        <v>32</v>
      </c>
      <c r="E90" s="124" t="s">
        <v>117</v>
      </c>
    </row>
    <row r="91" spans="4:5" ht="15" customHeight="1">
      <c r="D91" s="110" t="s">
        <v>128</v>
      </c>
      <c r="E91" s="124" t="s">
        <v>135</v>
      </c>
    </row>
    <row r="92" spans="4:5" ht="15" customHeight="1">
      <c r="D92" s="110" t="s">
        <v>132</v>
      </c>
      <c r="E92" s="124" t="s">
        <v>136</v>
      </c>
    </row>
    <row r="93" spans="4:5" ht="15" customHeight="1">
      <c r="D93" s="110" t="s">
        <v>133</v>
      </c>
      <c r="E93" s="124" t="s">
        <v>129</v>
      </c>
    </row>
    <row r="94" spans="4:5" ht="15" customHeight="1">
      <c r="D94" s="110" t="s">
        <v>134</v>
      </c>
      <c r="E94" s="124" t="s">
        <v>130</v>
      </c>
    </row>
    <row r="95" spans="4:5" ht="15" customHeight="1">
      <c r="D95" s="110" t="s">
        <v>52</v>
      </c>
      <c r="E95" s="124" t="s">
        <v>131</v>
      </c>
    </row>
    <row r="96" ht="15" customHeight="1">
      <c r="E96" s="5"/>
    </row>
    <row r="97" spans="2:9" s="100" customFormat="1" ht="24.75" customHeight="1">
      <c r="B97" s="112"/>
      <c r="C97" s="112"/>
      <c r="D97" s="104" t="s">
        <v>32</v>
      </c>
      <c r="E97" s="155">
        <f>(F21)*(F22)*(H25)*(1-EXP(-(F23)*(E83)))</f>
        <v>527713.1174893721</v>
      </c>
      <c r="F97" s="104" t="s">
        <v>2</v>
      </c>
      <c r="I97" s="114" t="s">
        <v>4</v>
      </c>
    </row>
    <row r="98" spans="2:9" s="100" customFormat="1" ht="15" customHeight="1">
      <c r="B98" s="112"/>
      <c r="C98" s="112"/>
      <c r="D98" s="104"/>
      <c r="E98" s="126"/>
      <c r="F98" s="104"/>
      <c r="I98" s="114"/>
    </row>
    <row r="99" spans="3:5" s="100" customFormat="1" ht="24.75" customHeight="1">
      <c r="C99" s="104" t="s">
        <v>57</v>
      </c>
      <c r="D99" s="112"/>
      <c r="E99" s="112"/>
    </row>
    <row r="100" ht="15" customHeight="1"/>
    <row r="101" spans="4:6" ht="24.75" customHeight="1">
      <c r="D101" s="104" t="s">
        <v>34</v>
      </c>
      <c r="E101" s="5"/>
      <c r="F101" s="5"/>
    </row>
    <row r="102" ht="15" customHeight="1"/>
    <row r="103" ht="15" customHeight="1">
      <c r="D103" s="111" t="s">
        <v>3</v>
      </c>
    </row>
    <row r="104" spans="4:6" ht="15" customHeight="1">
      <c r="D104" s="110" t="s">
        <v>35</v>
      </c>
      <c r="E104" s="5" t="s">
        <v>120</v>
      </c>
      <c r="F104" s="5"/>
    </row>
    <row r="105" spans="2:5" ht="15" customHeight="1">
      <c r="B105" s="5"/>
      <c r="C105" s="5"/>
      <c r="D105" s="110" t="s">
        <v>137</v>
      </c>
      <c r="E105" s="5" t="s">
        <v>138</v>
      </c>
    </row>
    <row r="106" spans="2:6" ht="15" customHeight="1">
      <c r="B106" s="5"/>
      <c r="C106" s="5"/>
      <c r="D106" s="110" t="s">
        <v>52</v>
      </c>
      <c r="E106" s="5" t="s">
        <v>139</v>
      </c>
      <c r="F106" s="5"/>
    </row>
    <row r="107" spans="2:6" ht="15" customHeight="1">
      <c r="B107" s="5"/>
      <c r="C107" s="5"/>
      <c r="D107" s="110"/>
      <c r="E107" s="5"/>
      <c r="F107" s="5"/>
    </row>
    <row r="108" spans="2:6" ht="24.75" customHeight="1">
      <c r="B108" s="5"/>
      <c r="C108" s="5"/>
      <c r="D108" s="104" t="s">
        <v>35</v>
      </c>
      <c r="E108" s="121">
        <f>H26+(E83/2)</f>
        <v>35.976554115175105</v>
      </c>
      <c r="F108" s="104" t="s">
        <v>1</v>
      </c>
    </row>
    <row r="109" spans="2:6" ht="15" customHeight="1">
      <c r="B109" s="5"/>
      <c r="C109" s="5"/>
      <c r="D109" s="104"/>
      <c r="E109" s="121"/>
      <c r="F109" s="104"/>
    </row>
    <row r="110" ht="15" customHeight="1" thickBot="1"/>
    <row r="111" spans="1:11" s="103" customFormat="1" ht="24.75" customHeight="1" thickTop="1">
      <c r="A111" s="108" t="s">
        <v>140</v>
      </c>
      <c r="B111" s="102"/>
      <c r="C111" s="102"/>
      <c r="D111" s="102"/>
      <c r="E111" s="102"/>
      <c r="F111" s="102"/>
      <c r="G111" s="102"/>
      <c r="H111" s="102"/>
      <c r="I111" s="102"/>
      <c r="J111" s="102"/>
      <c r="K111" s="102"/>
    </row>
    <row r="112" ht="15" customHeight="1">
      <c r="B112" s="6"/>
    </row>
    <row r="113" s="115" customFormat="1" ht="26.25" customHeight="1">
      <c r="B113" s="128" t="s">
        <v>141</v>
      </c>
    </row>
    <row r="114" ht="15" customHeight="1" thickBot="1"/>
    <row r="115" spans="1:11" ht="38.25" customHeight="1" thickBot="1" thickTop="1">
      <c r="A115" s="88" t="s">
        <v>107</v>
      </c>
      <c r="B115" s="85" t="s">
        <v>36</v>
      </c>
      <c r="C115" s="127">
        <f>(F24)*(F27)/((4*3.141592654)*(E108)^2)</f>
        <v>9.733525096431395</v>
      </c>
      <c r="D115" s="85" t="s">
        <v>108</v>
      </c>
      <c r="E115" s="86">
        <f>(C115*317)/(60*60)</f>
        <v>0.8570909598802089</v>
      </c>
      <c r="F115" s="87" t="s">
        <v>109</v>
      </c>
      <c r="G115" s="82"/>
      <c r="H115" s="83"/>
      <c r="I115" s="83"/>
      <c r="J115" s="83"/>
      <c r="K115" s="84"/>
    </row>
    <row r="116" ht="15" customHeight="1" thickTop="1">
      <c r="F116" s="10"/>
    </row>
    <row r="117" spans="1:11" ht="15" customHeight="1">
      <c r="A117" s="195" t="s">
        <v>110</v>
      </c>
      <c r="B117" s="196"/>
      <c r="C117" s="196"/>
      <c r="D117" s="196"/>
      <c r="E117" s="196"/>
      <c r="F117" s="196"/>
      <c r="G117" s="196"/>
      <c r="H117" s="196"/>
      <c r="I117" s="196"/>
      <c r="J117" s="196"/>
      <c r="K117" s="197"/>
    </row>
    <row r="118" spans="1:11" ht="15" customHeight="1">
      <c r="A118" s="182" t="s">
        <v>111</v>
      </c>
      <c r="B118" s="183"/>
      <c r="C118" s="183"/>
      <c r="D118" s="183"/>
      <c r="E118" s="183"/>
      <c r="F118" s="183"/>
      <c r="G118" s="183"/>
      <c r="H118" s="183"/>
      <c r="I118" s="183"/>
      <c r="J118" s="183"/>
      <c r="K118" s="184"/>
    </row>
    <row r="119" spans="1:11" ht="15" customHeight="1">
      <c r="A119" s="185"/>
      <c r="B119" s="186"/>
      <c r="C119" s="186"/>
      <c r="D119" s="186"/>
      <c r="E119" s="186"/>
      <c r="F119" s="186"/>
      <c r="G119" s="186"/>
      <c r="H119" s="186"/>
      <c r="I119" s="186"/>
      <c r="J119" s="186"/>
      <c r="K119" s="187"/>
    </row>
    <row r="120" spans="1:11" ht="15" customHeight="1">
      <c r="A120" s="185"/>
      <c r="B120" s="186"/>
      <c r="C120" s="186"/>
      <c r="D120" s="186"/>
      <c r="E120" s="186"/>
      <c r="F120" s="186"/>
      <c r="G120" s="186"/>
      <c r="H120" s="186"/>
      <c r="I120" s="186"/>
      <c r="J120" s="186"/>
      <c r="K120" s="187"/>
    </row>
    <row r="121" spans="1:11" ht="15" customHeight="1">
      <c r="A121" s="185"/>
      <c r="B121" s="186"/>
      <c r="C121" s="186"/>
      <c r="D121" s="186"/>
      <c r="E121" s="186"/>
      <c r="F121" s="186"/>
      <c r="G121" s="186"/>
      <c r="H121" s="186"/>
      <c r="I121" s="186"/>
      <c r="J121" s="186"/>
      <c r="K121" s="187"/>
    </row>
    <row r="122" spans="1:11" ht="15" customHeight="1">
      <c r="A122" s="185"/>
      <c r="B122" s="186"/>
      <c r="C122" s="186"/>
      <c r="D122" s="186"/>
      <c r="E122" s="186"/>
      <c r="F122" s="186"/>
      <c r="G122" s="186"/>
      <c r="H122" s="186"/>
      <c r="I122" s="186"/>
      <c r="J122" s="186"/>
      <c r="K122" s="187"/>
    </row>
    <row r="123" spans="1:11" ht="15" customHeight="1" hidden="1">
      <c r="A123" s="185"/>
      <c r="B123" s="186"/>
      <c r="C123" s="186"/>
      <c r="D123" s="186"/>
      <c r="E123" s="186"/>
      <c r="F123" s="186"/>
      <c r="G123" s="186"/>
      <c r="H123" s="186"/>
      <c r="I123" s="186"/>
      <c r="J123" s="186"/>
      <c r="K123" s="187"/>
    </row>
    <row r="124" spans="1:11" ht="15" customHeight="1" hidden="1">
      <c r="A124" s="188"/>
      <c r="B124" s="189"/>
      <c r="C124" s="189"/>
      <c r="D124" s="189"/>
      <c r="E124" s="189"/>
      <c r="F124" s="189"/>
      <c r="G124" s="189"/>
      <c r="H124" s="189"/>
      <c r="I124" s="189"/>
      <c r="J124" s="189"/>
      <c r="K124" s="190"/>
    </row>
    <row r="125" spans="1:11" ht="15" customHeight="1">
      <c r="A125" s="171"/>
      <c r="B125" s="171"/>
      <c r="C125" s="171"/>
      <c r="D125" s="171"/>
      <c r="E125" s="171"/>
      <c r="F125" s="171"/>
      <c r="G125" s="171"/>
      <c r="H125" s="171"/>
      <c r="I125" s="171"/>
      <c r="J125" s="171"/>
      <c r="K125" s="171"/>
    </row>
    <row r="126" spans="1:11" ht="15" customHeight="1" hidden="1">
      <c r="A126" s="172"/>
      <c r="B126" s="173"/>
      <c r="C126" s="173"/>
      <c r="D126" s="173"/>
      <c r="E126" s="173"/>
      <c r="F126" s="173"/>
      <c r="G126" s="173"/>
      <c r="H126" s="173"/>
      <c r="I126" s="173"/>
      <c r="J126" s="173"/>
      <c r="K126" s="173"/>
    </row>
    <row r="127" spans="1:11" ht="15" customHeight="1">
      <c r="A127" s="173"/>
      <c r="B127" s="173"/>
      <c r="C127" s="173"/>
      <c r="D127" s="173"/>
      <c r="E127" s="173"/>
      <c r="F127" s="173"/>
      <c r="G127" s="173"/>
      <c r="H127" s="173"/>
      <c r="I127" s="173"/>
      <c r="J127" s="173"/>
      <c r="K127" s="173"/>
    </row>
    <row r="128" spans="1:11" ht="15" customHeight="1">
      <c r="A128" s="89" t="s">
        <v>69</v>
      </c>
      <c r="B128" s="243"/>
      <c r="C128" s="244"/>
      <c r="D128" s="240"/>
      <c r="E128" s="89" t="s">
        <v>112</v>
      </c>
      <c r="F128" s="90"/>
      <c r="G128" s="210" t="s">
        <v>113</v>
      </c>
      <c r="H128" s="211"/>
      <c r="I128" s="212"/>
      <c r="J128" s="213"/>
      <c r="K128" s="214"/>
    </row>
    <row r="129" spans="1:11" ht="15" customHeight="1">
      <c r="A129" s="215"/>
      <c r="B129" s="173"/>
      <c r="C129" s="173"/>
      <c r="D129" s="173"/>
      <c r="E129" s="173"/>
      <c r="F129" s="173"/>
      <c r="G129" s="173"/>
      <c r="H129" s="173"/>
      <c r="I129" s="173"/>
      <c r="J129" s="173"/>
      <c r="K129" s="173"/>
    </row>
    <row r="130" spans="1:11" ht="15" customHeight="1">
      <c r="A130" s="215"/>
      <c r="B130" s="173"/>
      <c r="C130" s="173"/>
      <c r="D130" s="173"/>
      <c r="E130" s="173"/>
      <c r="F130" s="173"/>
      <c r="G130" s="173"/>
      <c r="H130" s="173"/>
      <c r="I130" s="173"/>
      <c r="J130" s="173"/>
      <c r="K130" s="173"/>
    </row>
    <row r="131" spans="1:11" ht="15" customHeight="1">
      <c r="A131" s="89" t="s">
        <v>71</v>
      </c>
      <c r="B131" s="238"/>
      <c r="C131" s="239"/>
      <c r="D131" s="240"/>
      <c r="E131" s="89" t="s">
        <v>112</v>
      </c>
      <c r="F131" s="91"/>
      <c r="G131" s="210" t="s">
        <v>113</v>
      </c>
      <c r="H131" s="211"/>
      <c r="I131" s="212"/>
      <c r="J131" s="213"/>
      <c r="K131" s="214"/>
    </row>
    <row r="132" spans="1:11" ht="15" customHeight="1">
      <c r="A132" s="173"/>
      <c r="B132" s="173"/>
      <c r="C132" s="173"/>
      <c r="D132" s="173"/>
      <c r="E132" s="173"/>
      <c r="F132" s="173"/>
      <c r="G132" s="173"/>
      <c r="H132" s="173"/>
      <c r="I132" s="173"/>
      <c r="J132" s="173"/>
      <c r="K132" s="173"/>
    </row>
    <row r="133" spans="1:11" ht="15" customHeight="1">
      <c r="A133" s="173"/>
      <c r="B133" s="173"/>
      <c r="C133" s="173"/>
      <c r="D133" s="173"/>
      <c r="E133" s="173"/>
      <c r="F133" s="173"/>
      <c r="G133" s="173"/>
      <c r="H133" s="173"/>
      <c r="I133" s="173"/>
      <c r="J133" s="173"/>
      <c r="K133" s="173"/>
    </row>
    <row r="134" spans="1:11" ht="15" customHeight="1">
      <c r="A134" s="241" t="s">
        <v>114</v>
      </c>
      <c r="B134" s="242"/>
      <c r="C134" s="242"/>
      <c r="D134" s="242"/>
      <c r="E134" s="242"/>
      <c r="F134" s="242"/>
      <c r="G134" s="242"/>
      <c r="H134" s="242"/>
      <c r="I134" s="242"/>
      <c r="J134" s="242"/>
      <c r="K134" s="242"/>
    </row>
    <row r="135" spans="1:11" ht="15" customHeight="1">
      <c r="A135" s="229"/>
      <c r="B135" s="230"/>
      <c r="C135" s="230"/>
      <c r="D135" s="230"/>
      <c r="E135" s="230"/>
      <c r="F135" s="230"/>
      <c r="G135" s="230"/>
      <c r="H135" s="230"/>
      <c r="I135" s="230"/>
      <c r="J135" s="230"/>
      <c r="K135" s="231"/>
    </row>
    <row r="136" spans="1:11" s="40" customFormat="1" ht="15" customHeight="1">
      <c r="A136" s="232"/>
      <c r="B136" s="233"/>
      <c r="C136" s="233"/>
      <c r="D136" s="233"/>
      <c r="E136" s="233"/>
      <c r="F136" s="233"/>
      <c r="G136" s="233"/>
      <c r="H136" s="233"/>
      <c r="I136" s="233"/>
      <c r="J136" s="233"/>
      <c r="K136" s="234"/>
    </row>
    <row r="137" spans="1:11" s="40" customFormat="1" ht="15" customHeight="1">
      <c r="A137" s="232"/>
      <c r="B137" s="233"/>
      <c r="C137" s="233"/>
      <c r="D137" s="233"/>
      <c r="E137" s="233"/>
      <c r="F137" s="233"/>
      <c r="G137" s="233"/>
      <c r="H137" s="233"/>
      <c r="I137" s="233"/>
      <c r="J137" s="233"/>
      <c r="K137" s="234"/>
    </row>
    <row r="138" spans="1:11" s="40" customFormat="1" ht="15" customHeight="1">
      <c r="A138" s="232"/>
      <c r="B138" s="233"/>
      <c r="C138" s="233"/>
      <c r="D138" s="233"/>
      <c r="E138" s="233"/>
      <c r="F138" s="233"/>
      <c r="G138" s="233"/>
      <c r="H138" s="233"/>
      <c r="I138" s="233"/>
      <c r="J138" s="233"/>
      <c r="K138" s="234"/>
    </row>
    <row r="139" spans="1:11" s="40" customFormat="1" ht="15" customHeight="1">
      <c r="A139" s="232"/>
      <c r="B139" s="233"/>
      <c r="C139" s="233"/>
      <c r="D139" s="233"/>
      <c r="E139" s="233"/>
      <c r="F139" s="233"/>
      <c r="G139" s="233"/>
      <c r="H139" s="233"/>
      <c r="I139" s="233"/>
      <c r="J139" s="233"/>
      <c r="K139" s="234"/>
    </row>
    <row r="140" spans="1:11" s="40" customFormat="1" ht="12.75">
      <c r="A140" s="232"/>
      <c r="B140" s="233"/>
      <c r="C140" s="233"/>
      <c r="D140" s="233"/>
      <c r="E140" s="233"/>
      <c r="F140" s="233"/>
      <c r="G140" s="233"/>
      <c r="H140" s="233"/>
      <c r="I140" s="233"/>
      <c r="J140" s="233"/>
      <c r="K140" s="234"/>
    </row>
    <row r="141" spans="1:11" s="40" customFormat="1" ht="12.75">
      <c r="A141" s="232"/>
      <c r="B141" s="233"/>
      <c r="C141" s="233"/>
      <c r="D141" s="233"/>
      <c r="E141" s="233"/>
      <c r="F141" s="233"/>
      <c r="G141" s="233"/>
      <c r="H141" s="233"/>
      <c r="I141" s="233"/>
      <c r="J141" s="233"/>
      <c r="K141" s="234"/>
    </row>
    <row r="142" spans="1:11" s="40" customFormat="1" ht="12.75">
      <c r="A142" s="232"/>
      <c r="B142" s="233"/>
      <c r="C142" s="233"/>
      <c r="D142" s="233"/>
      <c r="E142" s="233"/>
      <c r="F142" s="233"/>
      <c r="G142" s="233"/>
      <c r="H142" s="233"/>
      <c r="I142" s="233"/>
      <c r="J142" s="233"/>
      <c r="K142" s="234"/>
    </row>
    <row r="143" spans="1:11" s="40" customFormat="1" ht="12.75">
      <c r="A143" s="235"/>
      <c r="B143" s="236"/>
      <c r="C143" s="236"/>
      <c r="D143" s="236"/>
      <c r="E143" s="236"/>
      <c r="F143" s="236"/>
      <c r="G143" s="236"/>
      <c r="H143" s="236"/>
      <c r="I143" s="236"/>
      <c r="J143" s="236"/>
      <c r="K143" s="237"/>
    </row>
    <row r="144" spans="7:11" s="40" customFormat="1" ht="15.75" thickBot="1">
      <c r="G144"/>
      <c r="H144" s="9"/>
      <c r="I144"/>
      <c r="J144"/>
      <c r="K144"/>
    </row>
    <row r="145" spans="1:11" s="40" customFormat="1" ht="14.25" thickBot="1" thickTop="1">
      <c r="A145" s="51" t="s">
        <v>82</v>
      </c>
      <c r="B145" s="52" t="s">
        <v>83</v>
      </c>
      <c r="C145" s="52"/>
      <c r="D145" s="52"/>
      <c r="E145" s="52"/>
      <c r="F145" s="250" t="s">
        <v>70</v>
      </c>
      <c r="G145"/>
      <c r="H145"/>
      <c r="I145"/>
      <c r="J145"/>
      <c r="K145"/>
    </row>
    <row r="146" spans="1:11" s="40" customFormat="1" ht="14.25" thickBot="1" thickTop="1">
      <c r="A146" s="53" t="s">
        <v>84</v>
      </c>
      <c r="B146" s="54" t="s">
        <v>95</v>
      </c>
      <c r="C146" s="54"/>
      <c r="D146" s="54" t="s">
        <v>4</v>
      </c>
      <c r="E146" s="54"/>
      <c r="F146" s="251" t="s">
        <v>236</v>
      </c>
      <c r="G146"/>
      <c r="H146"/>
      <c r="I146"/>
      <c r="J146"/>
      <c r="K146"/>
    </row>
    <row r="147" spans="1:11" s="40" customFormat="1" ht="12.75">
      <c r="A147" s="55" t="s">
        <v>233</v>
      </c>
      <c r="B147" s="161" t="s">
        <v>234</v>
      </c>
      <c r="C147" s="162"/>
      <c r="D147" s="162"/>
      <c r="E147" s="163"/>
      <c r="F147" s="252" t="s">
        <v>232</v>
      </c>
      <c r="G147"/>
      <c r="H147"/>
      <c r="I147"/>
      <c r="J147"/>
      <c r="K147"/>
    </row>
    <row r="148" spans="1:11" s="40" customFormat="1" ht="13.5" thickBot="1">
      <c r="A148" s="160"/>
      <c r="B148" s="164"/>
      <c r="C148" s="165"/>
      <c r="D148" s="165"/>
      <c r="E148" s="166"/>
      <c r="F148" s="160"/>
      <c r="G148"/>
      <c r="H148"/>
      <c r="I148"/>
      <c r="J148"/>
      <c r="K148"/>
    </row>
    <row r="149" spans="1:11" s="40" customFormat="1" ht="12.75">
      <c r="A149" s="55"/>
      <c r="B149" s="56"/>
      <c r="C149" s="56"/>
      <c r="D149" s="56"/>
      <c r="E149" s="56"/>
      <c r="F149" s="55"/>
      <c r="G149"/>
      <c r="H149"/>
      <c r="I149"/>
      <c r="J149"/>
      <c r="K149"/>
    </row>
    <row r="150" spans="1:11" s="40" customFormat="1" ht="12.75">
      <c r="A150" s="55"/>
      <c r="B150" s="56"/>
      <c r="C150" s="56"/>
      <c r="D150" s="56"/>
      <c r="E150" s="56"/>
      <c r="F150" s="55"/>
      <c r="G150"/>
      <c r="H150"/>
      <c r="I150"/>
      <c r="J150"/>
      <c r="K150"/>
    </row>
    <row r="151" spans="1:11" s="40" customFormat="1" ht="12.75">
      <c r="A151" s="55"/>
      <c r="B151" s="56"/>
      <c r="C151" s="56"/>
      <c r="D151" s="56"/>
      <c r="E151" s="56"/>
      <c r="F151" s="55"/>
      <c r="G151"/>
      <c r="H151"/>
      <c r="I151"/>
      <c r="J151"/>
      <c r="K151"/>
    </row>
    <row r="152" spans="1:11" s="40" customFormat="1" ht="12.75">
      <c r="A152" s="55"/>
      <c r="B152" s="56"/>
      <c r="C152" s="56"/>
      <c r="D152" s="56"/>
      <c r="E152" s="56"/>
      <c r="F152" s="55"/>
      <c r="G152"/>
      <c r="H152"/>
      <c r="I152"/>
      <c r="J152"/>
      <c r="K152"/>
    </row>
    <row r="153" spans="1:11" s="40" customFormat="1" ht="12.75">
      <c r="A153" s="55"/>
      <c r="B153" s="56"/>
      <c r="C153" s="56"/>
      <c r="D153" s="56"/>
      <c r="E153" s="56"/>
      <c r="F153" s="55"/>
      <c r="G153"/>
      <c r="H153"/>
      <c r="I153"/>
      <c r="J153"/>
      <c r="K153"/>
    </row>
    <row r="154" spans="1:11" s="40" customFormat="1" ht="12.75">
      <c r="A154" s="55"/>
      <c r="B154" s="56"/>
      <c r="C154" s="56"/>
      <c r="D154" s="56"/>
      <c r="E154" s="56"/>
      <c r="F154" s="55"/>
      <c r="G154"/>
      <c r="H154"/>
      <c r="I154"/>
      <c r="J154"/>
      <c r="K154"/>
    </row>
    <row r="155" spans="1:11" s="40" customFormat="1" ht="12.75">
      <c r="A155" s="55"/>
      <c r="B155" s="56"/>
      <c r="C155" s="56"/>
      <c r="D155" s="56"/>
      <c r="E155" s="56"/>
      <c r="F155" s="55"/>
      <c r="G155"/>
      <c r="H155"/>
      <c r="I155"/>
      <c r="J155"/>
      <c r="K155"/>
    </row>
    <row r="156" spans="1:11" s="40" customFormat="1" ht="12.75">
      <c r="A156" s="55"/>
      <c r="B156" s="56"/>
      <c r="C156" s="56"/>
      <c r="D156" s="56"/>
      <c r="E156" s="56"/>
      <c r="F156" s="55"/>
      <c r="G156"/>
      <c r="H156"/>
      <c r="I156"/>
      <c r="J156"/>
      <c r="K156"/>
    </row>
    <row r="157" spans="1:11" s="40" customFormat="1" ht="12.75">
      <c r="A157" s="55"/>
      <c r="B157" s="56"/>
      <c r="C157" s="56"/>
      <c r="D157" s="56"/>
      <c r="E157" s="56"/>
      <c r="F157" s="55"/>
      <c r="G157"/>
      <c r="H157"/>
      <c r="I157"/>
      <c r="J157"/>
      <c r="K157"/>
    </row>
    <row r="158" spans="1:11" s="40" customFormat="1" ht="12.75">
      <c r="A158" s="55"/>
      <c r="B158" s="56"/>
      <c r="C158" s="56"/>
      <c r="D158" s="56"/>
      <c r="E158" s="56"/>
      <c r="F158" s="55"/>
      <c r="G158"/>
      <c r="H158"/>
      <c r="I158"/>
      <c r="J158"/>
      <c r="K158"/>
    </row>
    <row r="159" spans="1:11" s="40" customFormat="1" ht="12.75">
      <c r="A159" s="55"/>
      <c r="B159" s="56"/>
      <c r="C159" s="56"/>
      <c r="D159" s="56"/>
      <c r="E159" s="56"/>
      <c r="F159" s="55"/>
      <c r="G159"/>
      <c r="H159"/>
      <c r="I159"/>
      <c r="J159"/>
      <c r="K159"/>
    </row>
    <row r="160" spans="1:11" s="40" customFormat="1" ht="12.75">
      <c r="A160" s="55"/>
      <c r="B160" s="56"/>
      <c r="C160" s="56"/>
      <c r="D160" s="56"/>
      <c r="E160" s="56"/>
      <c r="F160" s="55"/>
      <c r="G160"/>
      <c r="H160"/>
      <c r="I160"/>
      <c r="J160"/>
      <c r="K160"/>
    </row>
    <row r="161" spans="1:11" s="40" customFormat="1" ht="12.75">
      <c r="A161" s="55"/>
      <c r="B161" s="56"/>
      <c r="C161" s="56"/>
      <c r="D161" s="56"/>
      <c r="E161" s="56"/>
      <c r="F161" s="55"/>
      <c r="G161"/>
      <c r="H161"/>
      <c r="I161"/>
      <c r="J161"/>
      <c r="K161"/>
    </row>
    <row r="162" spans="1:11" s="40" customFormat="1" ht="12.75">
      <c r="A162" s="55"/>
      <c r="B162" s="56"/>
      <c r="C162" s="56"/>
      <c r="D162" s="56"/>
      <c r="E162" s="56"/>
      <c r="F162" s="55"/>
      <c r="G162"/>
      <c r="H162"/>
      <c r="I162"/>
      <c r="J162"/>
      <c r="K162"/>
    </row>
    <row r="163" spans="1:11" s="40" customFormat="1" ht="13.5" thickBot="1">
      <c r="A163" s="57"/>
      <c r="B163" s="58"/>
      <c r="C163" s="58"/>
      <c r="D163" s="58"/>
      <c r="E163" s="59"/>
      <c r="F163" s="60"/>
      <c r="G163"/>
      <c r="H163"/>
      <c r="I163"/>
      <c r="J163"/>
      <c r="K163"/>
    </row>
    <row r="164" spans="1:11" s="40" customFormat="1" ht="13.5" thickTop="1">
      <c r="A164"/>
      <c r="B164"/>
      <c r="C164"/>
      <c r="D164"/>
      <c r="E164"/>
      <c r="F164"/>
      <c r="G164"/>
      <c r="H164"/>
      <c r="I164"/>
      <c r="J164"/>
      <c r="K164"/>
    </row>
    <row r="165" spans="1:11" s="40" customFormat="1" ht="12.75">
      <c r="A165"/>
      <c r="B165"/>
      <c r="C165"/>
      <c r="D165"/>
      <c r="E165"/>
      <c r="F165"/>
      <c r="G165"/>
      <c r="H165"/>
      <c r="I165"/>
      <c r="J165"/>
      <c r="K165"/>
    </row>
    <row r="166" spans="1:11" s="40" customFormat="1" ht="12.75">
      <c r="A166"/>
      <c r="B166"/>
      <c r="C166"/>
      <c r="D166"/>
      <c r="E166"/>
      <c r="F166"/>
      <c r="G166"/>
      <c r="H166"/>
      <c r="I166"/>
      <c r="J166"/>
      <c r="K166"/>
    </row>
    <row r="167" spans="1:11" s="40" customFormat="1" ht="12.75">
      <c r="A167"/>
      <c r="B167"/>
      <c r="C167"/>
      <c r="D167"/>
      <c r="E167"/>
      <c r="F167"/>
      <c r="G167"/>
      <c r="H167"/>
      <c r="I167"/>
      <c r="J167"/>
      <c r="K167"/>
    </row>
    <row r="168" spans="1:8" s="40" customFormat="1" ht="12.75">
      <c r="A168"/>
      <c r="B168"/>
      <c r="C168"/>
      <c r="D168"/>
      <c r="E168"/>
      <c r="F168"/>
      <c r="G168" s="39"/>
      <c r="H168" s="39"/>
    </row>
    <row r="169" spans="1:8" s="40" customFormat="1" ht="12.75">
      <c r="A169"/>
      <c r="B169"/>
      <c r="C169"/>
      <c r="D169"/>
      <c r="E169"/>
      <c r="F169"/>
      <c r="G169" s="39"/>
      <c r="H169" s="39"/>
    </row>
    <row r="170" spans="1:8" s="40" customFormat="1" ht="12.75">
      <c r="A170"/>
      <c r="B170"/>
      <c r="C170"/>
      <c r="D170"/>
      <c r="E170"/>
      <c r="F170"/>
      <c r="G170" s="39"/>
      <c r="H170" s="39"/>
    </row>
    <row r="171" spans="7:11" ht="12.75">
      <c r="G171" s="41"/>
      <c r="H171" s="39"/>
      <c r="I171" s="40"/>
      <c r="J171" s="40"/>
      <c r="K171" s="40"/>
    </row>
    <row r="172" spans="7:11" ht="12.75">
      <c r="G172" s="41"/>
      <c r="H172" s="39"/>
      <c r="I172" s="40"/>
      <c r="J172" s="40"/>
      <c r="K172" s="40"/>
    </row>
    <row r="173" spans="7:11" ht="12.75">
      <c r="G173" s="39"/>
      <c r="H173" s="39"/>
      <c r="I173" s="40"/>
      <c r="J173" s="40"/>
      <c r="K173" s="40"/>
    </row>
    <row r="174" spans="7:11" ht="12.75">
      <c r="G174" s="39"/>
      <c r="H174" s="39"/>
      <c r="I174" s="40"/>
      <c r="J174" s="40"/>
      <c r="K174" s="40"/>
    </row>
    <row r="175" spans="7:11" ht="12.75">
      <c r="G175" s="39"/>
      <c r="H175" s="39"/>
      <c r="I175" s="40"/>
      <c r="J175" s="40"/>
      <c r="K175" s="40"/>
    </row>
    <row r="176" spans="7:11" ht="12.75">
      <c r="G176" s="39"/>
      <c r="H176" s="39"/>
      <c r="I176" s="40"/>
      <c r="J176" s="40"/>
      <c r="K176" s="40"/>
    </row>
    <row r="177" spans="7:11" ht="12.75">
      <c r="G177" s="39"/>
      <c r="H177" s="39"/>
      <c r="I177" s="40"/>
      <c r="J177" s="40"/>
      <c r="K177" s="40"/>
    </row>
    <row r="178" spans="7:11" ht="12.75">
      <c r="G178" s="39"/>
      <c r="H178" s="39"/>
      <c r="I178" s="40"/>
      <c r="J178" s="40"/>
      <c r="K178" s="40"/>
    </row>
    <row r="179" spans="7:11" ht="12.75">
      <c r="G179" s="39"/>
      <c r="H179" s="39"/>
      <c r="I179" s="40"/>
      <c r="J179" s="40"/>
      <c r="K179" s="40"/>
    </row>
    <row r="180" spans="7:11" ht="12.75">
      <c r="G180" s="39"/>
      <c r="H180" s="39"/>
      <c r="I180" s="40"/>
      <c r="J180" s="40"/>
      <c r="K180" s="40"/>
    </row>
    <row r="181" spans="7:11" ht="12.75">
      <c r="G181" s="39"/>
      <c r="H181" s="39"/>
      <c r="I181" s="40"/>
      <c r="J181" s="40"/>
      <c r="K181" s="40"/>
    </row>
    <row r="182" spans="7:11" ht="12.75">
      <c r="G182" s="39"/>
      <c r="H182" s="39"/>
      <c r="I182" s="40"/>
      <c r="J182" s="40"/>
      <c r="K182" s="40"/>
    </row>
    <row r="183" spans="7:11" ht="12.75">
      <c r="G183" s="39"/>
      <c r="H183" s="39"/>
      <c r="I183" s="40"/>
      <c r="J183" s="40"/>
      <c r="K183" s="40"/>
    </row>
    <row r="184" spans="7:11" ht="12.75">
      <c r="G184" s="40"/>
      <c r="H184" s="40"/>
      <c r="I184" s="40"/>
      <c r="J184" s="40"/>
      <c r="K184" s="40"/>
    </row>
    <row r="185" spans="7:11" ht="12.75">
      <c r="G185" s="40"/>
      <c r="H185" s="40"/>
      <c r="I185" s="40"/>
      <c r="J185" s="40"/>
      <c r="K185" s="40"/>
    </row>
    <row r="186" spans="7:11" ht="12.75">
      <c r="G186" s="40"/>
      <c r="H186" s="40"/>
      <c r="I186" s="40"/>
      <c r="J186" s="40"/>
      <c r="K186" s="40"/>
    </row>
    <row r="187" spans="7:11" ht="12.75">
      <c r="G187" s="40"/>
      <c r="H187" s="40"/>
      <c r="I187" s="40"/>
      <c r="J187" s="40"/>
      <c r="K187" s="40"/>
    </row>
    <row r="188" spans="7:11" ht="12.75">
      <c r="G188" s="40"/>
      <c r="H188" s="40"/>
      <c r="I188" s="40"/>
      <c r="J188" s="40"/>
      <c r="K188" s="40"/>
    </row>
    <row r="189" spans="7:11" ht="12.75">
      <c r="G189" s="40"/>
      <c r="H189" s="40"/>
      <c r="I189" s="40"/>
      <c r="J189" s="40"/>
      <c r="K189" s="40"/>
    </row>
    <row r="190" spans="7:11" ht="12.75">
      <c r="G190" s="40"/>
      <c r="H190" s="40"/>
      <c r="I190" s="40"/>
      <c r="J190" s="40"/>
      <c r="K190" s="40"/>
    </row>
    <row r="191" spans="7:11" ht="12.75">
      <c r="G191" s="40"/>
      <c r="H191" s="40"/>
      <c r="I191" s="40"/>
      <c r="J191" s="40"/>
      <c r="K191" s="40"/>
    </row>
    <row r="192" spans="7:11" ht="12.75">
      <c r="G192" s="40"/>
      <c r="H192" s="40"/>
      <c r="I192" s="40"/>
      <c r="J192" s="40"/>
      <c r="K192" s="40"/>
    </row>
    <row r="193" spans="7:11" ht="12.75">
      <c r="G193" s="40"/>
      <c r="H193" s="40"/>
      <c r="I193" s="40"/>
      <c r="J193" s="40"/>
      <c r="K193" s="40"/>
    </row>
    <row r="194" spans="7:11" ht="12.75">
      <c r="G194" s="40"/>
      <c r="H194" s="40"/>
      <c r="I194" s="40"/>
      <c r="J194" s="40"/>
      <c r="K194" s="40"/>
    </row>
    <row r="195" spans="7:11" ht="12.75">
      <c r="G195" s="40"/>
      <c r="H195" s="40"/>
      <c r="I195" s="40"/>
      <c r="J195" s="40"/>
      <c r="K195" s="40"/>
    </row>
    <row r="196" spans="7:11" ht="12.75">
      <c r="G196" s="40"/>
      <c r="H196" s="40"/>
      <c r="I196" s="40"/>
      <c r="J196" s="40"/>
      <c r="K196" s="40"/>
    </row>
    <row r="197" spans="7:11" ht="12.75">
      <c r="G197" s="40"/>
      <c r="H197" s="40"/>
      <c r="I197" s="40"/>
      <c r="J197" s="40"/>
      <c r="K197" s="40"/>
    </row>
    <row r="198" spans="7:11" ht="12.75">
      <c r="G198" s="40"/>
      <c r="H198" s="40"/>
      <c r="I198" s="40"/>
      <c r="J198" s="40"/>
      <c r="K198" s="40"/>
    </row>
    <row r="199" spans="7:11" ht="12.75">
      <c r="G199" s="40"/>
      <c r="H199" s="40"/>
      <c r="I199" s="40"/>
      <c r="J199" s="40"/>
      <c r="K199" s="40"/>
    </row>
    <row r="200" spans="7:11" ht="12.75">
      <c r="G200" s="40"/>
      <c r="H200" s="40"/>
      <c r="I200" s="40"/>
      <c r="J200" s="40"/>
      <c r="K200" s="40"/>
    </row>
    <row r="201" spans="7:11" ht="12.75">
      <c r="G201" s="40"/>
      <c r="H201" s="40"/>
      <c r="I201" s="40"/>
      <c r="J201" s="40"/>
      <c r="K201" s="40"/>
    </row>
    <row r="202" spans="7:11" ht="12.75">
      <c r="G202" s="40"/>
      <c r="H202" s="40"/>
      <c r="I202" s="40"/>
      <c r="J202" s="40"/>
      <c r="K202" s="40"/>
    </row>
  </sheetData>
  <sheetProtection password="DFFE" sheet="1"/>
  <mergeCells count="64">
    <mergeCell ref="A127:K127"/>
    <mergeCell ref="B128:D128"/>
    <mergeCell ref="A135:K143"/>
    <mergeCell ref="B131:D131"/>
    <mergeCell ref="G131:H131"/>
    <mergeCell ref="I131:K131"/>
    <mergeCell ref="A132:K132"/>
    <mergeCell ref="A133:K133"/>
    <mergeCell ref="A134:K134"/>
    <mergeCell ref="G128:H128"/>
    <mergeCell ref="I128:K128"/>
    <mergeCell ref="A129:K129"/>
    <mergeCell ref="A130:K130"/>
    <mergeCell ref="A11:K11"/>
    <mergeCell ref="A12:K12"/>
    <mergeCell ref="A13:K13"/>
    <mergeCell ref="A14:B17"/>
    <mergeCell ref="C14:K14"/>
    <mergeCell ref="C15:J16"/>
    <mergeCell ref="D49:E49"/>
    <mergeCell ref="D50:E50"/>
    <mergeCell ref="C17:K17"/>
    <mergeCell ref="A6:K6"/>
    <mergeCell ref="A7:K7"/>
    <mergeCell ref="A8:K8"/>
    <mergeCell ref="A9:K9"/>
    <mergeCell ref="A10:K10"/>
    <mergeCell ref="B34:F34"/>
    <mergeCell ref="J1:K1"/>
    <mergeCell ref="J2:K2"/>
    <mergeCell ref="B1:I1"/>
    <mergeCell ref="B2:I2"/>
    <mergeCell ref="D46:E46"/>
    <mergeCell ref="C5:F5"/>
    <mergeCell ref="J3:K3"/>
    <mergeCell ref="J4:K4"/>
    <mergeCell ref="B3:I3"/>
    <mergeCell ref="B4:I4"/>
    <mergeCell ref="D44:E44"/>
    <mergeCell ref="D45:E45"/>
    <mergeCell ref="A118:K124"/>
    <mergeCell ref="D38:E38"/>
    <mergeCell ref="D39:E39"/>
    <mergeCell ref="D40:E40"/>
    <mergeCell ref="D41:E41"/>
    <mergeCell ref="A117:K117"/>
    <mergeCell ref="D47:E47"/>
    <mergeCell ref="D48:E48"/>
    <mergeCell ref="B35:B36"/>
    <mergeCell ref="D35:E35"/>
    <mergeCell ref="D36:E36"/>
    <mergeCell ref="D37:E37"/>
    <mergeCell ref="D42:E42"/>
    <mergeCell ref="D43:E43"/>
    <mergeCell ref="B147:E148"/>
    <mergeCell ref="D56:E56"/>
    <mergeCell ref="D57:E57"/>
    <mergeCell ref="D59:E59"/>
    <mergeCell ref="D51:E51"/>
    <mergeCell ref="D52:E52"/>
    <mergeCell ref="D53:E53"/>
    <mergeCell ref="D55:E55"/>
    <mergeCell ref="A125:K125"/>
    <mergeCell ref="A126:K126"/>
  </mergeCells>
  <printOptions/>
  <pageMargins left="0.4" right="0.4" top="1.75" bottom="0.5" header="0.5" footer="0.3"/>
  <pageSetup fitToHeight="0" fitToWidth="1" horizontalDpi="600" verticalDpi="600" orientation="portrait" scale="65" r:id="rId5"/>
  <headerFooter alignWithMargins="0">
    <oddHeader>&amp;L&amp;6&amp;G&amp;C&amp;"Arial,Bold"&amp;16CHAPTER 5
ESTIMATING RADIANT HEAT FLUX FROM FIRE
TO A TARGET FUEL AT GROUND LEVEL
UNDER WIND-FREE CONDITIONS
POINT SOURCE RADIATION MODEL&amp;R&amp;"Arial,Bold"&amp;16
Version 1805.1
(SI Units)</oddHeader>
    <oddFooter>&amp;L&amp;F&amp;C&amp;7&amp;P of &amp;N&amp;R&amp;D&amp;T</oddFooter>
  </headerFooter>
  <rowBreaks count="3" manualBreakCount="3">
    <brk id="60" max="255" man="1"/>
    <brk id="110" max="10" man="1"/>
    <brk id="143" max="255" man="1"/>
  </rowBreaks>
  <drawing r:id="rId3"/>
  <legacyDrawing r:id="rId2"/>
  <legacyDrawingHF r:id="rId4"/>
</worksheet>
</file>

<file path=xl/worksheets/sheet2.xml><?xml version="1.0" encoding="utf-8"?>
<worksheet xmlns="http://schemas.openxmlformats.org/spreadsheetml/2006/main" xmlns:r="http://schemas.openxmlformats.org/officeDocument/2006/relationships">
  <sheetPr codeName="Sheet2">
    <pageSetUpPr fitToPage="1"/>
  </sheetPr>
  <dimension ref="A1:K1157"/>
  <sheetViews>
    <sheetView showGridLines="0" showRowColHeaders="0" zoomScalePageLayoutView="0" workbookViewId="0" topLeftCell="A1">
      <selection activeCell="I191" sqref="I191"/>
    </sheetView>
  </sheetViews>
  <sheetFormatPr defaultColWidth="9.140625" defaultRowHeight="12.75"/>
  <cols>
    <col min="1" max="1" width="12.28125" style="0" customWidth="1"/>
    <col min="2" max="2" width="28.00390625" style="0" customWidth="1"/>
    <col min="3" max="3" width="24.28125" style="0" customWidth="1"/>
    <col min="4" max="4" width="14.140625" style="0" customWidth="1"/>
    <col min="5" max="5" width="13.28125" style="0" customWidth="1"/>
    <col min="6" max="6" width="13.421875" style="0" customWidth="1"/>
    <col min="7" max="7" width="12.140625" style="0" customWidth="1"/>
    <col min="8" max="8" width="9.8515625" style="0" customWidth="1"/>
    <col min="9" max="9" width="6.421875" style="0" customWidth="1"/>
    <col min="10" max="10" width="8.57421875" style="0" customWidth="1"/>
    <col min="11" max="11" width="13.57421875" style="0" customWidth="1"/>
  </cols>
  <sheetData>
    <row r="1" spans="1:11" ht="19.5" customHeight="1">
      <c r="A1" s="80"/>
      <c r="B1" s="192" t="s">
        <v>103</v>
      </c>
      <c r="C1" s="192"/>
      <c r="D1" s="192"/>
      <c r="E1" s="192"/>
      <c r="F1" s="192"/>
      <c r="G1" s="192"/>
      <c r="H1" s="192"/>
      <c r="I1" s="192"/>
      <c r="J1" s="191"/>
      <c r="K1" s="191"/>
    </row>
    <row r="2" spans="1:11" ht="19.5" customHeight="1">
      <c r="A2" s="80"/>
      <c r="B2" s="192" t="s">
        <v>104</v>
      </c>
      <c r="C2" s="192"/>
      <c r="D2" s="192"/>
      <c r="E2" s="192"/>
      <c r="F2" s="192"/>
      <c r="G2" s="192"/>
      <c r="H2" s="192"/>
      <c r="I2" s="192"/>
      <c r="J2" s="192"/>
      <c r="K2" s="191"/>
    </row>
    <row r="3" spans="1:11" ht="19.5" customHeight="1">
      <c r="A3" s="80"/>
      <c r="B3" s="192" t="s">
        <v>105</v>
      </c>
      <c r="C3" s="192"/>
      <c r="D3" s="192"/>
      <c r="E3" s="192"/>
      <c r="F3" s="192"/>
      <c r="G3" s="192"/>
      <c r="H3" s="192"/>
      <c r="I3" s="192"/>
      <c r="J3" s="193" t="s">
        <v>97</v>
      </c>
      <c r="K3" s="193"/>
    </row>
    <row r="4" spans="1:11" ht="19.5" customHeight="1">
      <c r="A4" s="80"/>
      <c r="B4" s="192" t="s">
        <v>106</v>
      </c>
      <c r="C4" s="192"/>
      <c r="D4" s="192"/>
      <c r="E4" s="192"/>
      <c r="F4" s="192"/>
      <c r="G4" s="192"/>
      <c r="H4" s="192"/>
      <c r="I4" s="192"/>
      <c r="J4" s="194" t="s">
        <v>227</v>
      </c>
      <c r="K4" s="194"/>
    </row>
    <row r="5" spans="1:11" ht="19.5" customHeight="1">
      <c r="A5" s="80"/>
      <c r="B5" s="80"/>
      <c r="C5" s="192" t="s">
        <v>37</v>
      </c>
      <c r="D5" s="192"/>
      <c r="E5" s="192"/>
      <c r="F5" s="192"/>
      <c r="G5" s="80"/>
      <c r="H5" s="80"/>
      <c r="I5" s="80"/>
      <c r="J5" s="80"/>
      <c r="K5" s="80"/>
    </row>
    <row r="6" spans="1:11" ht="18">
      <c r="A6" s="199"/>
      <c r="B6" s="191"/>
      <c r="C6" s="191"/>
      <c r="D6" s="191"/>
      <c r="E6" s="191"/>
      <c r="F6" s="191"/>
      <c r="G6" s="191"/>
      <c r="H6" s="191"/>
      <c r="I6" s="191"/>
      <c r="J6" s="191"/>
      <c r="K6" s="191"/>
    </row>
    <row r="7" spans="1:11" ht="15" customHeight="1">
      <c r="A7" s="200" t="s">
        <v>98</v>
      </c>
      <c r="B7" s="201"/>
      <c r="C7" s="201"/>
      <c r="D7" s="201"/>
      <c r="E7" s="201"/>
      <c r="F7" s="201"/>
      <c r="G7" s="201"/>
      <c r="H7" s="201"/>
      <c r="I7" s="201"/>
      <c r="J7" s="201"/>
      <c r="K7" s="202"/>
    </row>
    <row r="8" spans="1:11" ht="15" customHeight="1">
      <c r="A8" s="203" t="s">
        <v>80</v>
      </c>
      <c r="B8" s="204"/>
      <c r="C8" s="204"/>
      <c r="D8" s="204"/>
      <c r="E8" s="204"/>
      <c r="F8" s="204"/>
      <c r="G8" s="204"/>
      <c r="H8" s="204"/>
      <c r="I8" s="204"/>
      <c r="J8" s="204"/>
      <c r="K8" s="205"/>
    </row>
    <row r="9" spans="1:11" ht="15" customHeight="1">
      <c r="A9" s="206" t="s">
        <v>99</v>
      </c>
      <c r="B9" s="207"/>
      <c r="C9" s="207"/>
      <c r="D9" s="207"/>
      <c r="E9" s="207"/>
      <c r="F9" s="207"/>
      <c r="G9" s="207"/>
      <c r="H9" s="207"/>
      <c r="I9" s="207"/>
      <c r="J9" s="207"/>
      <c r="K9" s="208"/>
    </row>
    <row r="10" spans="1:11" ht="15" customHeight="1">
      <c r="A10" s="209" t="s">
        <v>100</v>
      </c>
      <c r="B10" s="207"/>
      <c r="C10" s="207"/>
      <c r="D10" s="207"/>
      <c r="E10" s="207"/>
      <c r="F10" s="207"/>
      <c r="G10" s="207"/>
      <c r="H10" s="207"/>
      <c r="I10" s="207"/>
      <c r="J10" s="207"/>
      <c r="K10" s="208"/>
    </row>
    <row r="11" spans="1:11" ht="15" customHeight="1">
      <c r="A11" s="216" t="s">
        <v>101</v>
      </c>
      <c r="B11" s="217"/>
      <c r="C11" s="217"/>
      <c r="D11" s="217"/>
      <c r="E11" s="217"/>
      <c r="F11" s="217"/>
      <c r="G11" s="217"/>
      <c r="H11" s="217"/>
      <c r="I11" s="217"/>
      <c r="J11" s="217"/>
      <c r="K11" s="218"/>
    </row>
    <row r="12" spans="1:11" ht="15" customHeight="1">
      <c r="A12" s="191"/>
      <c r="B12" s="191"/>
      <c r="C12" s="191"/>
      <c r="D12" s="191"/>
      <c r="E12" s="191"/>
      <c r="F12" s="191"/>
      <c r="G12" s="191"/>
      <c r="H12" s="191"/>
      <c r="I12" s="191"/>
      <c r="J12" s="191"/>
      <c r="K12" s="191"/>
    </row>
    <row r="13" spans="1:11" ht="15" customHeight="1">
      <c r="A13" s="191"/>
      <c r="B13" s="191"/>
      <c r="C13" s="191"/>
      <c r="D13" s="191"/>
      <c r="E13" s="191"/>
      <c r="F13" s="191"/>
      <c r="G13" s="191"/>
      <c r="H13" s="191"/>
      <c r="I13" s="191"/>
      <c r="J13" s="191"/>
      <c r="K13" s="191"/>
    </row>
    <row r="14" spans="2:11" ht="15" customHeight="1">
      <c r="B14" s="133"/>
      <c r="C14" s="221"/>
      <c r="D14" s="221"/>
      <c r="E14" s="221"/>
      <c r="F14" s="221"/>
      <c r="G14" s="221"/>
      <c r="H14" s="221"/>
      <c r="I14" s="221"/>
      <c r="J14" s="221"/>
      <c r="K14" s="221"/>
    </row>
    <row r="15" spans="1:11" ht="24.75" customHeight="1">
      <c r="A15" s="219" t="s">
        <v>102</v>
      </c>
      <c r="B15" s="247"/>
      <c r="C15" s="222"/>
      <c r="D15" s="223"/>
      <c r="E15" s="223"/>
      <c r="F15" s="223"/>
      <c r="G15" s="223"/>
      <c r="H15" s="223"/>
      <c r="I15" s="223"/>
      <c r="J15" s="224"/>
      <c r="K15" s="81"/>
    </row>
    <row r="16" spans="1:11" ht="24.75" customHeight="1">
      <c r="A16" s="219"/>
      <c r="B16" s="247"/>
      <c r="C16" s="225"/>
      <c r="D16" s="226"/>
      <c r="E16" s="226"/>
      <c r="F16" s="226"/>
      <c r="G16" s="226"/>
      <c r="H16" s="226"/>
      <c r="I16" s="226"/>
      <c r="J16" s="227"/>
      <c r="K16" s="81"/>
    </row>
    <row r="17" spans="1:11" ht="45" customHeight="1">
      <c r="A17" s="133"/>
      <c r="B17" s="133"/>
      <c r="C17" s="198"/>
      <c r="D17" s="198"/>
      <c r="E17" s="198"/>
      <c r="F17" s="198"/>
      <c r="G17" s="198"/>
      <c r="H17" s="198"/>
      <c r="I17" s="198"/>
      <c r="J17" s="198"/>
      <c r="K17" s="198"/>
    </row>
    <row r="18" s="103" customFormat="1" ht="24.75" customHeight="1" thickBot="1">
      <c r="A18" s="98" t="s">
        <v>0</v>
      </c>
    </row>
    <row r="19" spans="1:11" ht="15" customHeight="1" thickTop="1">
      <c r="A19" s="19"/>
      <c r="B19" s="1"/>
      <c r="C19" s="1"/>
      <c r="D19" s="1"/>
      <c r="E19" s="1"/>
      <c r="F19" s="1"/>
      <c r="G19" s="1"/>
      <c r="H19" s="1"/>
      <c r="I19" s="1"/>
      <c r="J19" s="1"/>
      <c r="K19" s="1"/>
    </row>
    <row r="20" spans="2:7" ht="15" customHeight="1">
      <c r="B20" s="2" t="s">
        <v>5</v>
      </c>
      <c r="F20" s="76">
        <v>0.051</v>
      </c>
      <c r="G20" s="152" t="s">
        <v>229</v>
      </c>
    </row>
    <row r="21" spans="2:7" ht="15" customHeight="1">
      <c r="B21" s="2" t="s">
        <v>53</v>
      </c>
      <c r="E21" s="67" t="b">
        <f>AND(F20="Enter Value",F21="Enter Value",F22="Enter Value")</f>
        <v>0</v>
      </c>
      <c r="F21" s="76">
        <v>43500</v>
      </c>
      <c r="G21" s="152" t="s">
        <v>6</v>
      </c>
    </row>
    <row r="22" spans="2:7" ht="15" customHeight="1">
      <c r="B22" s="2" t="s">
        <v>93</v>
      </c>
      <c r="F22" s="76">
        <v>3.6</v>
      </c>
      <c r="G22" s="152" t="s">
        <v>230</v>
      </c>
    </row>
    <row r="23" spans="2:7" ht="15" customHeight="1">
      <c r="B23" s="2" t="s">
        <v>89</v>
      </c>
      <c r="D23" s="66"/>
      <c r="F23" s="77">
        <f>IF(E21=FALSE,D134,F27)</f>
        <v>1818.5159197675991</v>
      </c>
      <c r="G23" s="152" t="s">
        <v>2</v>
      </c>
    </row>
    <row r="24" spans="2:9" ht="15" customHeight="1">
      <c r="B24" s="2" t="s">
        <v>58</v>
      </c>
      <c r="F24" s="148">
        <v>0.84</v>
      </c>
      <c r="G24" s="152" t="s">
        <v>231</v>
      </c>
      <c r="H24" s="78">
        <f>F24</f>
        <v>0.84</v>
      </c>
      <c r="I24" s="79" t="s">
        <v>96</v>
      </c>
    </row>
    <row r="25" spans="2:9" ht="15" customHeight="1">
      <c r="B25" s="2" t="s">
        <v>56</v>
      </c>
      <c r="F25" s="148">
        <v>3.048</v>
      </c>
      <c r="G25" s="152" t="s">
        <v>1</v>
      </c>
      <c r="H25" s="78">
        <f>F25</f>
        <v>3.048</v>
      </c>
      <c r="I25" s="79" t="s">
        <v>1</v>
      </c>
    </row>
    <row r="26" spans="1:9" ht="15" customHeight="1">
      <c r="A26" s="73" t="s">
        <v>91</v>
      </c>
      <c r="B26" s="74"/>
      <c r="C26" s="74"/>
      <c r="D26" s="74"/>
      <c r="F26" s="18"/>
      <c r="G26" s="2"/>
      <c r="H26" s="70"/>
      <c r="I26" s="70"/>
    </row>
    <row r="27" spans="1:9" ht="15" customHeight="1">
      <c r="A27" s="69"/>
      <c r="B27" s="75" t="s">
        <v>92</v>
      </c>
      <c r="C27" s="75"/>
      <c r="D27" s="75"/>
      <c r="E27" s="75"/>
      <c r="F27" s="150"/>
      <c r="G27" s="2" t="s">
        <v>2</v>
      </c>
      <c r="H27" s="70"/>
      <c r="I27" s="70"/>
    </row>
    <row r="28" spans="1:9" ht="15" customHeight="1" thickBot="1">
      <c r="A28" s="69"/>
      <c r="B28" s="5"/>
      <c r="F28" s="71" t="str">
        <f>IF(AND(E21=FALSE,F27&lt;&gt;0),"ERROR Manual HRR Entry NOT Permitted for Selected Fuel Type - DELETE HRR ENTRY"," ")</f>
        <v> </v>
      </c>
      <c r="G28" s="3"/>
      <c r="H28" s="70"/>
      <c r="I28" s="70"/>
    </row>
    <row r="29" spans="2:7" ht="15" customHeight="1" thickBot="1" thickTop="1">
      <c r="B29" s="2"/>
      <c r="F29" s="43" t="s">
        <v>81</v>
      </c>
      <c r="G29" s="3"/>
    </row>
    <row r="30" spans="2:6" ht="15" customHeight="1" thickBot="1" thickTop="1">
      <c r="B30" s="2"/>
      <c r="F30" s="18"/>
    </row>
    <row r="31" spans="1:11" s="103" customFormat="1" ht="24.75" customHeight="1" thickTop="1">
      <c r="A31" s="101" t="s">
        <v>55</v>
      </c>
      <c r="B31" s="102"/>
      <c r="C31" s="102"/>
      <c r="D31" s="102"/>
      <c r="E31" s="102"/>
      <c r="F31" s="102"/>
      <c r="G31" s="102"/>
      <c r="H31" s="102"/>
      <c r="I31" s="102"/>
      <c r="J31" s="102" t="s">
        <v>4</v>
      </c>
      <c r="K31" s="102"/>
    </row>
    <row r="32" spans="2:7" ht="24.75" customHeight="1" thickBot="1">
      <c r="B32" s="228" t="s">
        <v>115</v>
      </c>
      <c r="C32" s="228"/>
      <c r="D32" s="228"/>
      <c r="E32" s="228"/>
      <c r="F32" s="228"/>
      <c r="G32" s="3"/>
    </row>
    <row r="33" spans="2:8" ht="15" customHeight="1">
      <c r="B33" s="174" t="s">
        <v>7</v>
      </c>
      <c r="C33" s="23" t="s">
        <v>8</v>
      </c>
      <c r="D33" s="176" t="s">
        <v>60</v>
      </c>
      <c r="E33" s="177"/>
      <c r="F33" s="38" t="s">
        <v>94</v>
      </c>
      <c r="G33" s="44" t="s">
        <v>61</v>
      </c>
      <c r="H33" s="45"/>
    </row>
    <row r="34" spans="2:6" ht="15" customHeight="1" thickBot="1">
      <c r="B34" s="175"/>
      <c r="C34" s="24" t="s">
        <v>67</v>
      </c>
      <c r="D34" s="248" t="s">
        <v>68</v>
      </c>
      <c r="E34" s="249"/>
      <c r="F34" s="34" t="s">
        <v>73</v>
      </c>
    </row>
    <row r="35" spans="2:7" ht="15" customHeight="1">
      <c r="B35" s="25" t="s">
        <v>9</v>
      </c>
      <c r="C35" s="26">
        <v>0.017</v>
      </c>
      <c r="D35" s="180">
        <v>20000</v>
      </c>
      <c r="E35" s="246"/>
      <c r="F35" s="35">
        <v>100</v>
      </c>
      <c r="G35" s="20" t="s">
        <v>65</v>
      </c>
    </row>
    <row r="36" spans="2:7" ht="15" customHeight="1">
      <c r="B36" s="27" t="s">
        <v>10</v>
      </c>
      <c r="C36" s="28">
        <v>0.015</v>
      </c>
      <c r="D36" s="167">
        <v>26800</v>
      </c>
      <c r="E36" s="245"/>
      <c r="F36" s="36">
        <v>100</v>
      </c>
      <c r="G36" s="20" t="s">
        <v>64</v>
      </c>
    </row>
    <row r="37" spans="2:6" ht="15" customHeight="1">
      <c r="B37" s="27" t="s">
        <v>11</v>
      </c>
      <c r="C37" s="28">
        <v>0.078</v>
      </c>
      <c r="D37" s="167">
        <v>45700</v>
      </c>
      <c r="E37" s="245"/>
      <c r="F37" s="36">
        <v>2.7</v>
      </c>
    </row>
    <row r="38" spans="2:6" ht="15" customHeight="1">
      <c r="B38" s="27" t="s">
        <v>12</v>
      </c>
      <c r="C38" s="28">
        <v>0.085</v>
      </c>
      <c r="D38" s="167">
        <v>40100</v>
      </c>
      <c r="E38" s="245"/>
      <c r="F38" s="36">
        <v>2.7</v>
      </c>
    </row>
    <row r="39" spans="2:6" ht="15" customHeight="1">
      <c r="B39" s="27" t="s">
        <v>13</v>
      </c>
      <c r="C39" s="28">
        <v>0.074</v>
      </c>
      <c r="D39" s="167">
        <v>44700</v>
      </c>
      <c r="E39" s="245"/>
      <c r="F39" s="36">
        <v>1.9</v>
      </c>
    </row>
    <row r="40" spans="2:6" ht="15" customHeight="1">
      <c r="B40" s="27" t="s">
        <v>14</v>
      </c>
      <c r="C40" s="28">
        <v>0.101</v>
      </c>
      <c r="D40" s="167">
        <v>44600</v>
      </c>
      <c r="E40" s="245"/>
      <c r="F40" s="36">
        <v>1.1</v>
      </c>
    </row>
    <row r="41" spans="2:6" ht="15" customHeight="1">
      <c r="B41" s="27" t="s">
        <v>15</v>
      </c>
      <c r="C41" s="28">
        <v>0.09</v>
      </c>
      <c r="D41" s="167">
        <v>40800</v>
      </c>
      <c r="E41" s="245"/>
      <c r="F41" s="36">
        <v>1.4</v>
      </c>
    </row>
    <row r="42" spans="2:6" ht="15" customHeight="1">
      <c r="B42" s="27" t="s">
        <v>16</v>
      </c>
      <c r="C42" s="28">
        <v>0.041</v>
      </c>
      <c r="D42" s="167">
        <v>25800</v>
      </c>
      <c r="E42" s="245"/>
      <c r="F42" s="36">
        <v>1.9</v>
      </c>
    </row>
    <row r="43" spans="2:6" ht="15" customHeight="1">
      <c r="B43" s="27" t="s">
        <v>17</v>
      </c>
      <c r="C43" s="28">
        <v>0.018</v>
      </c>
      <c r="D43" s="167">
        <v>26200</v>
      </c>
      <c r="E43" s="245"/>
      <c r="F43" s="36">
        <v>5.4</v>
      </c>
    </row>
    <row r="44" spans="2:6" ht="15" customHeight="1">
      <c r="B44" s="27" t="s">
        <v>18</v>
      </c>
      <c r="C44" s="28">
        <v>0.085</v>
      </c>
      <c r="D44" s="167">
        <v>34200</v>
      </c>
      <c r="E44" s="245"/>
      <c r="F44" s="36">
        <v>0.7</v>
      </c>
    </row>
    <row r="45" spans="2:6" ht="15" customHeight="1">
      <c r="B45" s="27" t="s">
        <v>19</v>
      </c>
      <c r="C45" s="28">
        <v>0.048</v>
      </c>
      <c r="D45" s="167">
        <v>44700</v>
      </c>
      <c r="E45" s="245"/>
      <c r="F45" s="36">
        <v>3.6</v>
      </c>
    </row>
    <row r="46" spans="2:6" ht="15" customHeight="1">
      <c r="B46" s="27" t="s">
        <v>20</v>
      </c>
      <c r="C46" s="28">
        <v>0.055</v>
      </c>
      <c r="D46" s="167">
        <v>43700</v>
      </c>
      <c r="E46" s="245"/>
      <c r="F46" s="36">
        <v>2.1</v>
      </c>
    </row>
    <row r="47" spans="2:6" ht="15" customHeight="1">
      <c r="B47" s="27" t="s">
        <v>21</v>
      </c>
      <c r="C47" s="28">
        <v>0.039</v>
      </c>
      <c r="D47" s="167">
        <v>43200</v>
      </c>
      <c r="E47" s="245"/>
      <c r="F47" s="36">
        <v>3.5</v>
      </c>
    </row>
    <row r="48" spans="2:6" ht="15" customHeight="1">
      <c r="B48" s="27" t="s">
        <v>48</v>
      </c>
      <c r="C48" s="28">
        <v>0.045</v>
      </c>
      <c r="D48" s="167">
        <v>44400</v>
      </c>
      <c r="E48" s="245"/>
      <c r="F48" s="36">
        <v>2.1</v>
      </c>
    </row>
    <row r="49" spans="2:6" ht="15" customHeight="1">
      <c r="B49" s="27" t="s">
        <v>22</v>
      </c>
      <c r="C49" s="28">
        <v>0.051</v>
      </c>
      <c r="D49" s="167">
        <v>43500</v>
      </c>
      <c r="E49" s="245"/>
      <c r="F49" s="36">
        <v>3.6</v>
      </c>
    </row>
    <row r="50" spans="2:6" ht="15" customHeight="1">
      <c r="B50" s="27" t="s">
        <v>23</v>
      </c>
      <c r="C50" s="28">
        <v>0.054</v>
      </c>
      <c r="D50" s="167">
        <v>43000</v>
      </c>
      <c r="E50" s="245"/>
      <c r="F50" s="36">
        <v>1.6</v>
      </c>
    </row>
    <row r="51" spans="2:6" ht="15" customHeight="1">
      <c r="B51" s="27" t="s">
        <v>24</v>
      </c>
      <c r="C51" s="28">
        <v>0.039</v>
      </c>
      <c r="D51" s="167">
        <v>46000</v>
      </c>
      <c r="E51" s="245"/>
      <c r="F51" s="36">
        <v>0.7</v>
      </c>
    </row>
    <row r="52" spans="2:6" ht="15" customHeight="1">
      <c r="B52" s="27" t="s">
        <v>72</v>
      </c>
      <c r="C52" s="28">
        <v>0.005</v>
      </c>
      <c r="D52" s="31">
        <v>28100</v>
      </c>
      <c r="E52" s="32"/>
      <c r="F52" s="36">
        <v>100</v>
      </c>
    </row>
    <row r="53" spans="2:6" ht="15" customHeight="1">
      <c r="B53" s="27" t="s">
        <v>25</v>
      </c>
      <c r="C53" s="28">
        <v>0.035</v>
      </c>
      <c r="D53" s="167">
        <v>39700</v>
      </c>
      <c r="E53" s="245"/>
      <c r="F53" s="36">
        <v>1.7</v>
      </c>
    </row>
    <row r="54" spans="2:6" ht="15" customHeight="1">
      <c r="B54" s="27" t="s">
        <v>26</v>
      </c>
      <c r="C54" s="28">
        <v>0.0335</v>
      </c>
      <c r="D54" s="167">
        <v>42600</v>
      </c>
      <c r="E54" s="245"/>
      <c r="F54" s="36">
        <v>2.8</v>
      </c>
    </row>
    <row r="55" spans="2:6" ht="15" customHeight="1">
      <c r="B55" s="27" t="s">
        <v>49</v>
      </c>
      <c r="C55" s="28">
        <v>0.039</v>
      </c>
      <c r="D55" s="167">
        <v>46000</v>
      </c>
      <c r="E55" s="168"/>
      <c r="F55" s="36">
        <v>0.7</v>
      </c>
    </row>
    <row r="56" spans="2:6" ht="15" customHeight="1">
      <c r="B56" s="27" t="s">
        <v>59</v>
      </c>
      <c r="C56" s="28">
        <v>0.01082</v>
      </c>
      <c r="D56" s="31">
        <v>10900</v>
      </c>
      <c r="E56" s="49"/>
      <c r="F56" s="36">
        <v>100</v>
      </c>
    </row>
    <row r="57" spans="2:6" ht="15" customHeight="1" thickBot="1">
      <c r="B57" s="29" t="s">
        <v>87</v>
      </c>
      <c r="C57" s="30" t="s">
        <v>88</v>
      </c>
      <c r="D57" s="169" t="s">
        <v>88</v>
      </c>
      <c r="E57" s="170"/>
      <c r="F57" s="65" t="s">
        <v>88</v>
      </c>
    </row>
    <row r="58" spans="1:11" ht="15" customHeight="1" thickBot="1">
      <c r="A58" s="22"/>
      <c r="B58" s="143" t="s">
        <v>76</v>
      </c>
      <c r="C58" s="143"/>
      <c r="D58" s="143"/>
      <c r="E58" s="143"/>
      <c r="F58" s="22"/>
      <c r="G58" s="22"/>
      <c r="H58" s="22"/>
      <c r="I58" s="22"/>
      <c r="J58" s="22"/>
      <c r="K58" s="22"/>
    </row>
    <row r="59" spans="1:11" s="103" customFormat="1" ht="24.75" customHeight="1" thickTop="1">
      <c r="A59" s="108" t="s">
        <v>30</v>
      </c>
      <c r="B59" s="102"/>
      <c r="C59" s="102"/>
      <c r="D59" s="102"/>
      <c r="E59" s="102"/>
      <c r="F59" s="102"/>
      <c r="G59" s="102"/>
      <c r="H59" s="102"/>
      <c r="I59" s="102"/>
      <c r="J59" s="102"/>
      <c r="K59" s="102"/>
    </row>
    <row r="60" spans="2:5" ht="15" customHeight="1">
      <c r="B60" s="4" t="s">
        <v>77</v>
      </c>
      <c r="C60" s="4"/>
      <c r="D60" s="4"/>
      <c r="E60" s="4"/>
    </row>
    <row r="61" ht="15" customHeight="1"/>
    <row r="62" spans="2:5" ht="19.5" customHeight="1">
      <c r="B62" s="50" t="s">
        <v>37</v>
      </c>
      <c r="C62" s="50"/>
      <c r="D62" s="50"/>
      <c r="E62" s="50"/>
    </row>
    <row r="63" ht="15" customHeight="1"/>
    <row r="64" s="115" customFormat="1" ht="24.75" customHeight="1">
      <c r="B64" s="117" t="s">
        <v>142</v>
      </c>
    </row>
    <row r="65" ht="15" customHeight="1">
      <c r="B65" s="111" t="s">
        <v>3</v>
      </c>
    </row>
    <row r="66" spans="2:3" ht="15" customHeight="1">
      <c r="B66" s="110" t="s">
        <v>36</v>
      </c>
      <c r="C66" s="5" t="s">
        <v>118</v>
      </c>
    </row>
    <row r="67" spans="2:3" ht="15" customHeight="1">
      <c r="B67" s="110" t="s">
        <v>143</v>
      </c>
      <c r="C67" s="5" t="s">
        <v>145</v>
      </c>
    </row>
    <row r="68" spans="2:3" ht="15" customHeight="1">
      <c r="B68" s="110" t="s">
        <v>144</v>
      </c>
      <c r="C68" s="5" t="s">
        <v>146</v>
      </c>
    </row>
    <row r="69" ht="15" customHeight="1"/>
    <row r="70" ht="15" customHeight="1">
      <c r="C70" s="5"/>
    </row>
    <row r="71" ht="15" customHeight="1">
      <c r="C71" s="5"/>
    </row>
    <row r="72" s="114" customFormat="1" ht="24.75" customHeight="1">
      <c r="B72" s="104" t="s">
        <v>51</v>
      </c>
    </row>
    <row r="73" ht="15" customHeight="1"/>
    <row r="74" spans="3:4" s="114" customFormat="1" ht="24.75" customHeight="1">
      <c r="C74" s="104" t="s">
        <v>122</v>
      </c>
      <c r="D74" s="118"/>
    </row>
    <row r="75" spans="3:4" s="129" customFormat="1" ht="24.75" customHeight="1">
      <c r="C75" s="105" t="s">
        <v>147</v>
      </c>
      <c r="D75" s="105"/>
    </row>
    <row r="76" ht="15" customHeight="1">
      <c r="C76" s="119"/>
    </row>
    <row r="77" ht="15" customHeight="1">
      <c r="C77" s="111" t="s">
        <v>3</v>
      </c>
    </row>
    <row r="78" spans="3:4" ht="15" customHeight="1">
      <c r="C78" s="123" t="s">
        <v>149</v>
      </c>
      <c r="D78" s="124" t="s">
        <v>148</v>
      </c>
    </row>
    <row r="79" spans="2:4" ht="15" customHeight="1">
      <c r="B79" s="5"/>
      <c r="C79" s="123" t="s">
        <v>52</v>
      </c>
      <c r="D79" s="124" t="s">
        <v>125</v>
      </c>
    </row>
    <row r="80" ht="15" customHeight="1">
      <c r="B80" s="5"/>
    </row>
    <row r="81" spans="2:5" ht="24.75" customHeight="1">
      <c r="B81" s="5"/>
      <c r="C81" s="104" t="s">
        <v>52</v>
      </c>
      <c r="D81" s="120">
        <f>((4*H24)/3.141592654)^(1/2)</f>
        <v>1.0341765890977643</v>
      </c>
      <c r="E81" s="104" t="s">
        <v>1</v>
      </c>
    </row>
    <row r="82" spans="2:4" ht="15" customHeight="1">
      <c r="B82" s="6" t="s">
        <v>4</v>
      </c>
      <c r="C82" s="15"/>
      <c r="D82" s="5"/>
    </row>
    <row r="83" s="100" customFormat="1" ht="24.75" customHeight="1">
      <c r="B83" s="104" t="s">
        <v>38</v>
      </c>
    </row>
    <row r="84" spans="1:11" s="10" customFormat="1" ht="15" customHeight="1">
      <c r="A84"/>
      <c r="F84"/>
      <c r="G84"/>
      <c r="H84"/>
      <c r="I84"/>
      <c r="J84"/>
      <c r="K84"/>
    </row>
    <row r="85" spans="3:4" s="114" customFormat="1" ht="24.75" customHeight="1">
      <c r="C85" s="104" t="s">
        <v>39</v>
      </c>
      <c r="D85" s="104" t="s">
        <v>150</v>
      </c>
    </row>
    <row r="86" spans="1:11" s="14" customFormat="1" ht="15" customHeight="1">
      <c r="A86"/>
      <c r="H86"/>
      <c r="I86"/>
      <c r="J86"/>
      <c r="K86"/>
    </row>
    <row r="87" spans="1:11" s="10" customFormat="1" ht="15" customHeight="1">
      <c r="A87"/>
      <c r="B87" s="5"/>
      <c r="C87" s="111" t="s">
        <v>3</v>
      </c>
      <c r="G87"/>
      <c r="H87"/>
      <c r="I87" s="5"/>
      <c r="J87"/>
      <c r="K87"/>
    </row>
    <row r="88" spans="1:11" s="10" customFormat="1" ht="15" customHeight="1">
      <c r="A88"/>
      <c r="B88" s="5"/>
      <c r="C88" s="110" t="s">
        <v>143</v>
      </c>
      <c r="D88" s="130" t="s">
        <v>145</v>
      </c>
      <c r="F88"/>
      <c r="G88"/>
      <c r="H88"/>
      <c r="I88" s="5"/>
      <c r="J88"/>
      <c r="K88"/>
    </row>
    <row r="89" spans="3:5" ht="12.75">
      <c r="C89" s="110" t="s">
        <v>52</v>
      </c>
      <c r="D89" s="5" t="s">
        <v>151</v>
      </c>
      <c r="E89" s="10"/>
    </row>
    <row r="90" spans="1:11" s="10" customFormat="1" ht="15" customHeight="1">
      <c r="A90"/>
      <c r="B90" s="5"/>
      <c r="C90"/>
      <c r="D90"/>
      <c r="E90"/>
      <c r="F90"/>
      <c r="G90"/>
      <c r="H90"/>
      <c r="I90" s="5"/>
      <c r="J90"/>
      <c r="K90"/>
    </row>
    <row r="91" spans="2:9" s="114" customFormat="1" ht="24.75" customHeight="1">
      <c r="B91" s="104"/>
      <c r="C91" s="104" t="s">
        <v>39</v>
      </c>
      <c r="D91" s="120">
        <f>58*(10^(-0.00823*D81))</f>
        <v>56.87438587771384</v>
      </c>
      <c r="E91" s="104" t="s">
        <v>152</v>
      </c>
      <c r="I91" s="104"/>
    </row>
    <row r="92" spans="1:11" s="10" customFormat="1" ht="15" customHeight="1">
      <c r="A92"/>
      <c r="B92" s="6" t="s">
        <v>4</v>
      </c>
      <c r="C92"/>
      <c r="D92"/>
      <c r="E92"/>
      <c r="F92"/>
      <c r="G92"/>
      <c r="H92"/>
      <c r="I92"/>
      <c r="J92"/>
      <c r="K92"/>
    </row>
    <row r="93" s="100" customFormat="1" ht="24.75" customHeight="1">
      <c r="B93" s="104" t="s">
        <v>40</v>
      </c>
    </row>
    <row r="94" spans="1:11" s="10" customFormat="1" ht="15" customHeight="1">
      <c r="A94" s="14"/>
      <c r="K94" s="14"/>
    </row>
    <row r="95" spans="1:11" s="10" customFormat="1" ht="15" customHeight="1">
      <c r="A95" s="14"/>
      <c r="C95" s="145" t="s">
        <v>219</v>
      </c>
      <c r="D95" s="146" t="s">
        <v>220</v>
      </c>
      <c r="E95" s="146"/>
      <c r="F95" s="146"/>
      <c r="G95" s="146"/>
      <c r="H95" s="146"/>
      <c r="I95" s="146"/>
      <c r="J95" s="146"/>
      <c r="K95" s="147"/>
    </row>
    <row r="96" spans="1:11" ht="15" customHeight="1">
      <c r="A96" s="10"/>
      <c r="C96" s="145" t="s">
        <v>221</v>
      </c>
      <c r="D96" s="146" t="s">
        <v>222</v>
      </c>
      <c r="E96" s="146"/>
      <c r="F96" s="146"/>
      <c r="G96" s="146"/>
      <c r="H96" s="146"/>
      <c r="I96" s="146"/>
      <c r="J96" s="146"/>
      <c r="K96" s="147"/>
    </row>
    <row r="97" spans="1:11" ht="15" customHeight="1">
      <c r="A97" s="10"/>
      <c r="C97" s="145" t="s">
        <v>41</v>
      </c>
      <c r="D97" s="6" t="s">
        <v>223</v>
      </c>
      <c r="E97" s="6"/>
      <c r="F97" s="6"/>
      <c r="G97" s="6"/>
      <c r="H97" s="6"/>
      <c r="I97" s="6"/>
      <c r="J97" s="6"/>
      <c r="K97" s="109"/>
    </row>
    <row r="98" spans="1:11" ht="15" customHeight="1">
      <c r="A98" s="10"/>
      <c r="C98" s="145" t="s">
        <v>173</v>
      </c>
      <c r="D98" s="6" t="s">
        <v>186</v>
      </c>
      <c r="E98" s="6"/>
      <c r="F98" s="6"/>
      <c r="G98" s="6"/>
      <c r="H98" s="6"/>
      <c r="I98" s="6"/>
      <c r="J98" s="6"/>
      <c r="K98" s="109"/>
    </row>
    <row r="99" spans="1:11" ht="15" customHeight="1">
      <c r="A99" s="10"/>
      <c r="C99" s="145" t="s">
        <v>43</v>
      </c>
      <c r="D99" s="6" t="s">
        <v>44</v>
      </c>
      <c r="E99" s="6"/>
      <c r="F99" s="6"/>
      <c r="G99" s="6"/>
      <c r="H99" s="6"/>
      <c r="I99" s="6"/>
      <c r="J99" s="6"/>
      <c r="K99" s="109"/>
    </row>
    <row r="100" spans="1:11" ht="15" customHeight="1">
      <c r="A100" s="10"/>
      <c r="C100" s="145" t="s">
        <v>45</v>
      </c>
      <c r="D100" s="6" t="s">
        <v>224</v>
      </c>
      <c r="E100" s="6"/>
      <c r="F100" s="6"/>
      <c r="G100" s="6"/>
      <c r="H100" s="6"/>
      <c r="I100" s="6"/>
      <c r="J100" s="6"/>
      <c r="K100" s="109"/>
    </row>
    <row r="101" spans="3:11" ht="15" customHeight="1">
      <c r="C101" s="145" t="s">
        <v>225</v>
      </c>
      <c r="D101" s="6" t="s">
        <v>226</v>
      </c>
      <c r="E101" s="6"/>
      <c r="F101" s="6"/>
      <c r="G101" s="6"/>
      <c r="H101" s="6"/>
      <c r="I101" s="6"/>
      <c r="J101" s="6"/>
      <c r="K101" s="109"/>
    </row>
    <row r="102" spans="3:11" ht="15" customHeight="1">
      <c r="C102" s="10"/>
      <c r="D102" s="5"/>
      <c r="E102" s="5"/>
      <c r="F102" s="5"/>
      <c r="G102" s="5"/>
      <c r="H102" s="5"/>
      <c r="I102" s="5"/>
      <c r="J102" s="5"/>
      <c r="K102" s="10"/>
    </row>
    <row r="103" spans="3:11" ht="15" customHeight="1">
      <c r="C103" s="111" t="s">
        <v>3</v>
      </c>
      <c r="D103" s="144"/>
      <c r="E103" s="131"/>
      <c r="F103" s="5"/>
      <c r="G103" s="5"/>
      <c r="H103" s="5"/>
      <c r="I103" s="5"/>
      <c r="J103" s="5"/>
      <c r="K103" s="10"/>
    </row>
    <row r="104" spans="3:11" ht="15" customHeight="1">
      <c r="C104" s="123" t="s">
        <v>217</v>
      </c>
      <c r="D104" s="130" t="s">
        <v>156</v>
      </c>
      <c r="E104" s="131"/>
      <c r="F104" s="5"/>
      <c r="G104" s="5"/>
      <c r="H104" s="5"/>
      <c r="I104" s="5"/>
      <c r="J104" s="5"/>
      <c r="K104" s="10"/>
    </row>
    <row r="105" spans="3:11" ht="15" customHeight="1">
      <c r="C105" s="123" t="s">
        <v>218</v>
      </c>
      <c r="D105" s="130" t="s">
        <v>157</v>
      </c>
      <c r="E105" s="131"/>
      <c r="F105" s="5"/>
      <c r="G105" s="5"/>
      <c r="H105" s="5"/>
      <c r="I105" s="5"/>
      <c r="J105" s="5"/>
      <c r="K105" s="10"/>
    </row>
    <row r="106" spans="3:11" ht="15" customHeight="1">
      <c r="C106" s="123" t="s">
        <v>54</v>
      </c>
      <c r="D106" s="130" t="s">
        <v>158</v>
      </c>
      <c r="E106" s="131"/>
      <c r="F106" s="5"/>
      <c r="G106" s="5"/>
      <c r="H106" s="5"/>
      <c r="I106" s="5"/>
      <c r="J106" s="5"/>
      <c r="K106" s="10"/>
    </row>
    <row r="107" spans="3:11" ht="15" customHeight="1">
      <c r="C107" s="123" t="s">
        <v>35</v>
      </c>
      <c r="D107" s="130" t="s">
        <v>159</v>
      </c>
      <c r="E107" s="131"/>
      <c r="F107" s="5"/>
      <c r="G107" s="5"/>
      <c r="H107" s="5"/>
      <c r="I107" s="5"/>
      <c r="J107" s="5"/>
      <c r="K107" s="10"/>
    </row>
    <row r="108" spans="3:11" ht="14.25" customHeight="1">
      <c r="C108" s="123" t="s">
        <v>196</v>
      </c>
      <c r="D108" s="130" t="s">
        <v>153</v>
      </c>
      <c r="E108" s="131"/>
      <c r="F108" s="5"/>
      <c r="G108" s="5"/>
      <c r="H108" s="5"/>
      <c r="I108" s="5"/>
      <c r="J108" s="5"/>
      <c r="K108" s="10"/>
    </row>
    <row r="109" spans="3:11" ht="14.25" customHeight="1">
      <c r="C109" s="123" t="s">
        <v>52</v>
      </c>
      <c r="D109" s="130" t="s">
        <v>139</v>
      </c>
      <c r="E109" s="131"/>
      <c r="F109" s="5"/>
      <c r="G109" s="5"/>
      <c r="H109" s="5"/>
      <c r="I109" s="5"/>
      <c r="J109" s="10"/>
      <c r="K109" s="10"/>
    </row>
    <row r="110" spans="3:9" ht="14.25" customHeight="1" thickBot="1">
      <c r="C110" s="5"/>
      <c r="D110" s="5"/>
      <c r="E110" s="5"/>
      <c r="F110" s="5"/>
      <c r="G110" s="5"/>
      <c r="H110" s="7"/>
      <c r="I110" s="7"/>
    </row>
    <row r="111" spans="1:11" s="100" customFormat="1" ht="24.75" customHeight="1" thickTop="1">
      <c r="A111" s="99"/>
      <c r="B111" s="140" t="s">
        <v>33</v>
      </c>
      <c r="C111" s="141"/>
      <c r="D111" s="141"/>
      <c r="E111" s="99"/>
      <c r="F111" s="99"/>
      <c r="G111" s="141"/>
      <c r="H111" s="141"/>
      <c r="I111" s="141"/>
      <c r="J111" s="99"/>
      <c r="K111" s="99"/>
    </row>
    <row r="112" spans="7:9" ht="14.25" customHeight="1">
      <c r="G112" s="5"/>
      <c r="H112" s="7"/>
      <c r="I112" s="7"/>
    </row>
    <row r="113" spans="3:9" s="114" customFormat="1" ht="24.75" customHeight="1">
      <c r="C113" s="104" t="s">
        <v>90</v>
      </c>
      <c r="D113" s="104"/>
      <c r="E113" s="104"/>
      <c r="I113" s="104"/>
    </row>
    <row r="114" ht="15" customHeight="1">
      <c r="I114" s="7"/>
    </row>
    <row r="115" spans="3:9" ht="15" customHeight="1">
      <c r="C115" s="111" t="s">
        <v>3</v>
      </c>
      <c r="I115" s="7"/>
    </row>
    <row r="116" spans="3:9" ht="15" customHeight="1">
      <c r="C116" s="110" t="s">
        <v>35</v>
      </c>
      <c r="D116" s="5" t="s">
        <v>120</v>
      </c>
      <c r="E116" s="5"/>
      <c r="I116" s="7"/>
    </row>
    <row r="117" spans="3:9" ht="15" customHeight="1">
      <c r="C117" s="110" t="s">
        <v>137</v>
      </c>
      <c r="D117" s="5" t="s">
        <v>138</v>
      </c>
      <c r="I117" s="7"/>
    </row>
    <row r="118" spans="3:9" ht="15" customHeight="1">
      <c r="C118" s="110" t="s">
        <v>52</v>
      </c>
      <c r="D118" s="5" t="s">
        <v>139</v>
      </c>
      <c r="E118" s="5"/>
      <c r="I118" s="7"/>
    </row>
    <row r="119" spans="3:9" ht="15" customHeight="1">
      <c r="C119" s="110"/>
      <c r="D119" s="5"/>
      <c r="E119" s="5"/>
      <c r="I119" s="7"/>
    </row>
    <row r="120" spans="3:9" s="114" customFormat="1" ht="24.75" customHeight="1">
      <c r="C120" s="104" t="s">
        <v>46</v>
      </c>
      <c r="D120" s="132">
        <f>H25+(D81/2)</f>
        <v>3.5650882945488824</v>
      </c>
      <c r="E120" s="104" t="s">
        <v>1</v>
      </c>
      <c r="I120" s="104"/>
    </row>
    <row r="121" spans="3:9" ht="15" customHeight="1">
      <c r="C121" s="5"/>
      <c r="D121" s="13"/>
      <c r="E121" s="5"/>
      <c r="I121" s="7"/>
    </row>
    <row r="122" s="100" customFormat="1" ht="24.75" customHeight="1">
      <c r="B122" s="104" t="s">
        <v>27</v>
      </c>
    </row>
    <row r="123" ht="15" customHeight="1"/>
    <row r="124" spans="3:4" s="114" customFormat="1" ht="24.75" customHeight="1">
      <c r="C124" s="104" t="s">
        <v>160</v>
      </c>
      <c r="D124" s="104"/>
    </row>
    <row r="125" ht="15" customHeight="1"/>
    <row r="126" ht="15" customHeight="1">
      <c r="C126" s="111" t="s">
        <v>3</v>
      </c>
    </row>
    <row r="127" spans="3:4" ht="15" customHeight="1">
      <c r="C127" s="110" t="s">
        <v>32</v>
      </c>
      <c r="D127" s="5" t="s">
        <v>117</v>
      </c>
    </row>
    <row r="128" spans="3:4" ht="15" customHeight="1">
      <c r="C128" s="110" t="s">
        <v>128</v>
      </c>
      <c r="D128" s="5" t="s">
        <v>135</v>
      </c>
    </row>
    <row r="129" spans="3:4" ht="15" customHeight="1">
      <c r="C129" s="110" t="s">
        <v>132</v>
      </c>
      <c r="D129" s="5" t="s">
        <v>136</v>
      </c>
    </row>
    <row r="130" spans="3:4" ht="15" customHeight="1">
      <c r="C130" s="110" t="s">
        <v>149</v>
      </c>
      <c r="D130" s="5" t="s">
        <v>129</v>
      </c>
    </row>
    <row r="131" spans="3:4" ht="15" customHeight="1">
      <c r="C131" s="110" t="s">
        <v>161</v>
      </c>
      <c r="D131" s="5" t="s">
        <v>130</v>
      </c>
    </row>
    <row r="132" spans="3:4" ht="15" customHeight="1">
      <c r="C132" s="110" t="s">
        <v>52</v>
      </c>
      <c r="D132" s="5" t="s">
        <v>131</v>
      </c>
    </row>
    <row r="133" ht="15" customHeight="1">
      <c r="B133" s="5"/>
    </row>
    <row r="134" spans="2:5" s="114" customFormat="1" ht="24.75" customHeight="1">
      <c r="B134" s="104"/>
      <c r="C134" s="104" t="s">
        <v>28</v>
      </c>
      <c r="D134" s="126">
        <f>(F20)*(F21)*(H24)*(1-EXP(-(F22)*(D81)))</f>
        <v>1818.5159197675991</v>
      </c>
      <c r="E134" s="104" t="s">
        <v>2</v>
      </c>
    </row>
    <row r="135" spans="2:5" s="114" customFormat="1" ht="15" customHeight="1">
      <c r="B135" s="104"/>
      <c r="C135" s="104"/>
      <c r="D135" s="126"/>
      <c r="E135" s="104"/>
    </row>
    <row r="136" spans="2:5" s="114" customFormat="1" ht="24.75" customHeight="1">
      <c r="B136" s="104" t="s">
        <v>29</v>
      </c>
      <c r="C136" s="5"/>
      <c r="D136"/>
      <c r="E136" s="104"/>
    </row>
    <row r="137" s="114" customFormat="1" ht="15" customHeight="1">
      <c r="E137" s="104"/>
    </row>
    <row r="138" spans="3:5" s="114" customFormat="1" ht="24.75" customHeight="1">
      <c r="C138" s="104" t="s">
        <v>166</v>
      </c>
      <c r="D138"/>
      <c r="E138"/>
    </row>
    <row r="139" ht="15" customHeight="1"/>
    <row r="140" spans="3:9" ht="15" customHeight="1">
      <c r="C140" s="111" t="s">
        <v>3</v>
      </c>
      <c r="G140" s="8" t="s">
        <v>4</v>
      </c>
      <c r="I140" t="s">
        <v>4</v>
      </c>
    </row>
    <row r="141" spans="3:7" ht="15" customHeight="1">
      <c r="C141" s="110" t="s">
        <v>154</v>
      </c>
      <c r="D141" s="5" t="s">
        <v>162</v>
      </c>
      <c r="E141" s="12"/>
      <c r="G141" s="8"/>
    </row>
    <row r="142" spans="3:7" ht="15" customHeight="1">
      <c r="C142" s="110" t="s">
        <v>32</v>
      </c>
      <c r="D142" s="5" t="s">
        <v>163</v>
      </c>
      <c r="E142" s="12"/>
      <c r="G142" s="8"/>
    </row>
    <row r="143" spans="3:7" ht="15" customHeight="1">
      <c r="C143" s="110" t="s">
        <v>52</v>
      </c>
      <c r="D143" s="5" t="s">
        <v>164</v>
      </c>
      <c r="E143" s="12"/>
      <c r="G143" s="8"/>
    </row>
    <row r="144" ht="15" customHeight="1">
      <c r="G144" s="8"/>
    </row>
    <row r="145" spans="2:5" s="114" customFormat="1" ht="24.75" customHeight="1">
      <c r="B145" s="104"/>
      <c r="C145" s="104" t="s">
        <v>165</v>
      </c>
      <c r="D145" s="132">
        <f>(0.235*(F23)^0.4)-1.02*D81</f>
        <v>3.676159020806621</v>
      </c>
      <c r="E145" s="104" t="s">
        <v>1</v>
      </c>
    </row>
    <row r="146" spans="2:7" ht="15" customHeight="1">
      <c r="B146" s="5"/>
      <c r="C146" s="5"/>
      <c r="D146" s="13"/>
      <c r="E146" s="5"/>
      <c r="G146" s="8"/>
    </row>
    <row r="147" spans="2:9" ht="15" customHeight="1">
      <c r="B147" s="6" t="s">
        <v>47</v>
      </c>
      <c r="C147" s="13">
        <f>2*D120/D81</f>
        <v>6.894544572236226</v>
      </c>
      <c r="D147" s="6"/>
      <c r="E147" s="109"/>
      <c r="F147" s="109"/>
      <c r="G147" s="109"/>
      <c r="H147" s="109"/>
      <c r="I147" s="109"/>
    </row>
    <row r="148" spans="2:9" ht="15" customHeight="1">
      <c r="B148" s="6" t="s">
        <v>167</v>
      </c>
      <c r="C148" s="13">
        <f>2*D145/D81</f>
        <v>7.10934488279951</v>
      </c>
      <c r="D148" s="6"/>
      <c r="E148" s="109"/>
      <c r="F148" s="109"/>
      <c r="G148" s="109"/>
      <c r="H148" s="109"/>
      <c r="I148" s="109"/>
    </row>
    <row r="149" spans="2:9" ht="15" customHeight="1">
      <c r="B149" s="6" t="s">
        <v>168</v>
      </c>
      <c r="C149" s="13">
        <f>(C148^2+C147^2+1)/(2*C147)</f>
        <v>7.185212053027896</v>
      </c>
      <c r="D149" s="109"/>
      <c r="E149" s="109"/>
      <c r="F149" s="109"/>
      <c r="G149" s="109"/>
      <c r="H149" s="109"/>
      <c r="I149" s="109"/>
    </row>
    <row r="150" spans="2:9" ht="15" customHeight="1">
      <c r="B150" s="6" t="s">
        <v>169</v>
      </c>
      <c r="C150" s="13">
        <f>(1+C147^2)/(2*C147)</f>
        <v>3.5197933924452025</v>
      </c>
      <c r="D150" s="109"/>
      <c r="E150" s="109"/>
      <c r="F150" s="109"/>
      <c r="G150" s="109"/>
      <c r="H150" s="109"/>
      <c r="I150" s="109"/>
    </row>
    <row r="151" spans="2:9" ht="15" customHeight="1">
      <c r="B151" s="6"/>
      <c r="C151" s="6"/>
      <c r="D151" s="6"/>
      <c r="E151" s="138" t="s">
        <v>197</v>
      </c>
      <c r="F151" s="138" t="s">
        <v>198</v>
      </c>
      <c r="G151" s="138" t="s">
        <v>199</v>
      </c>
      <c r="H151" s="138" t="s">
        <v>200</v>
      </c>
      <c r="I151" s="138" t="s">
        <v>201</v>
      </c>
    </row>
    <row r="152" spans="2:9" ht="15" customHeight="1">
      <c r="B152" s="6" t="s">
        <v>170</v>
      </c>
      <c r="C152" s="13">
        <f>1*I152</f>
        <v>0.026740849920764642</v>
      </c>
      <c r="D152" s="13"/>
      <c r="E152" s="139">
        <f>(C150-(1/C147))/(3.141592654*(C150^2-1)^(0.5))</f>
        <v>0.318309886142228</v>
      </c>
      <c r="F152" s="139">
        <f>ATAN((((C150+1)*(C147-1))/((C150-1)*(C147+1)))^(0.5))</f>
        <v>0.8581759814849229</v>
      </c>
      <c r="G152" s="139">
        <f>(C149-(1/C147))/(3.1415*(C149^2-1)^(0.5))</f>
        <v>0.31495884418164205</v>
      </c>
      <c r="H152" s="139">
        <f>ATAN((((C149+1)*(C147-1))/((C149-1)*(C147+1)))^(0.5))</f>
        <v>0.7824039667023241</v>
      </c>
      <c r="I152" s="139">
        <f>(E152*F152)-(G152*H152)</f>
        <v>0.026740849920764642</v>
      </c>
    </row>
    <row r="153" spans="2:9" ht="15" customHeight="1">
      <c r="B153" s="6" t="s">
        <v>171</v>
      </c>
      <c r="C153" s="13">
        <f>1*I154</f>
        <v>0.06264444761550214</v>
      </c>
      <c r="D153" s="13"/>
      <c r="E153" s="138" t="s">
        <v>202</v>
      </c>
      <c r="F153" s="138" t="s">
        <v>203</v>
      </c>
      <c r="G153" s="138" t="s">
        <v>204</v>
      </c>
      <c r="H153" s="138" t="s">
        <v>205</v>
      </c>
      <c r="I153" s="138" t="s">
        <v>206</v>
      </c>
    </row>
    <row r="154" spans="2:11" ht="15" customHeight="1">
      <c r="B154" s="6" t="s">
        <v>172</v>
      </c>
      <c r="C154" s="13">
        <f>(C152^2+C153^2)^0.5</f>
        <v>0.06811314022665707</v>
      </c>
      <c r="D154" s="6"/>
      <c r="E154" s="139">
        <f>(1/(3.1415*C147))*ATAN((C148/(C147^2-1)^0.5))</f>
        <v>0.037214998421323295</v>
      </c>
      <c r="F154" s="139">
        <f>(C148/(3.1415*C147))*ATAN(((C147-1)/(C147+1))^(0.5))</f>
        <v>0.23390804144889138</v>
      </c>
      <c r="G154" s="139">
        <f>(C149*C148)/((3.1415*C147)*(C149^2-1)^(0.5))</f>
        <v>0.33146239242130343</v>
      </c>
      <c r="H154" s="139">
        <f>ATAN((((C149+1)*(C147-1))/((C149-1)*(C147+1)))^(0.5))</f>
        <v>0.7824039667023241</v>
      </c>
      <c r="I154" s="139">
        <f>E154-F154+(G154*H154)</f>
        <v>0.06264444761550214</v>
      </c>
      <c r="K154" s="11"/>
    </row>
    <row r="155" spans="2:4" ht="15" customHeight="1" thickBot="1">
      <c r="B155" s="5"/>
      <c r="C155" s="6"/>
      <c r="D155" s="5"/>
    </row>
    <row r="156" spans="1:11" s="100" customFormat="1" ht="24.75" customHeight="1" thickTop="1">
      <c r="A156" s="108" t="s">
        <v>140</v>
      </c>
      <c r="B156" s="99"/>
      <c r="C156" s="99"/>
      <c r="D156" s="99"/>
      <c r="E156" s="99"/>
      <c r="F156" s="99"/>
      <c r="G156" s="99"/>
      <c r="H156" s="99"/>
      <c r="I156" s="99"/>
      <c r="J156" s="99"/>
      <c r="K156" s="99"/>
    </row>
    <row r="157" s="100" customFormat="1" ht="15" customHeight="1">
      <c r="B157" s="104"/>
    </row>
    <row r="158" s="115" customFormat="1" ht="24.75" customHeight="1">
      <c r="B158" s="117" t="s">
        <v>142</v>
      </c>
    </row>
    <row r="159" ht="15" customHeight="1" thickBot="1"/>
    <row r="160" spans="1:11" ht="38.25" customHeight="1" thickBot="1" thickTop="1">
      <c r="A160" s="88" t="s">
        <v>107</v>
      </c>
      <c r="B160" s="87" t="s">
        <v>36</v>
      </c>
      <c r="C160" s="86">
        <f>D91*C154</f>
        <v>3.8738930205937274</v>
      </c>
      <c r="D160" s="85" t="s">
        <v>108</v>
      </c>
      <c r="E160" s="86">
        <f>(C160*317)/(60*60)</f>
        <v>0.3411178020911699</v>
      </c>
      <c r="F160" s="87" t="s">
        <v>109</v>
      </c>
      <c r="G160" s="87"/>
      <c r="H160" s="83"/>
      <c r="I160" s="83"/>
      <c r="J160" s="83"/>
      <c r="K160" s="84"/>
    </row>
    <row r="161" spans="1:11" ht="15" customHeight="1" thickTop="1">
      <c r="A161" s="92"/>
      <c r="B161" s="93"/>
      <c r="C161" s="94"/>
      <c r="D161" s="93"/>
      <c r="E161" s="94"/>
      <c r="F161" s="93"/>
      <c r="G161" s="95"/>
      <c r="H161" s="96"/>
      <c r="I161" s="96"/>
      <c r="J161" s="96"/>
      <c r="K161" s="96"/>
    </row>
    <row r="162" spans="1:11" ht="15" customHeight="1">
      <c r="A162" s="195" t="s">
        <v>110</v>
      </c>
      <c r="B162" s="196"/>
      <c r="C162" s="196"/>
      <c r="D162" s="196"/>
      <c r="E162" s="196"/>
      <c r="F162" s="196"/>
      <c r="G162" s="196"/>
      <c r="H162" s="196"/>
      <c r="I162" s="196"/>
      <c r="J162" s="196"/>
      <c r="K162" s="197"/>
    </row>
    <row r="163" spans="1:11" ht="15" customHeight="1">
      <c r="A163" s="182" t="s">
        <v>111</v>
      </c>
      <c r="B163" s="183"/>
      <c r="C163" s="183"/>
      <c r="D163" s="183"/>
      <c r="E163" s="183"/>
      <c r="F163" s="183"/>
      <c r="G163" s="183"/>
      <c r="H163" s="183"/>
      <c r="I163" s="183"/>
      <c r="J163" s="183"/>
      <c r="K163" s="184"/>
    </row>
    <row r="164" spans="1:11" ht="15" customHeight="1">
      <c r="A164" s="185"/>
      <c r="B164" s="186"/>
      <c r="C164" s="186"/>
      <c r="D164" s="186"/>
      <c r="E164" s="186"/>
      <c r="F164" s="186"/>
      <c r="G164" s="186"/>
      <c r="H164" s="186"/>
      <c r="I164" s="186"/>
      <c r="J164" s="186"/>
      <c r="K164" s="187"/>
    </row>
    <row r="165" spans="1:11" ht="15" customHeight="1">
      <c r="A165" s="185"/>
      <c r="B165" s="186"/>
      <c r="C165" s="186"/>
      <c r="D165" s="186"/>
      <c r="E165" s="186"/>
      <c r="F165" s="186"/>
      <c r="G165" s="186"/>
      <c r="H165" s="186"/>
      <c r="I165" s="186"/>
      <c r="J165" s="186"/>
      <c r="K165" s="187"/>
    </row>
    <row r="166" spans="1:11" ht="15" customHeight="1">
      <c r="A166" s="185"/>
      <c r="B166" s="186"/>
      <c r="C166" s="186"/>
      <c r="D166" s="186"/>
      <c r="E166" s="186"/>
      <c r="F166" s="186"/>
      <c r="G166" s="186"/>
      <c r="H166" s="186"/>
      <c r="I166" s="186"/>
      <c r="J166" s="186"/>
      <c r="K166" s="187"/>
    </row>
    <row r="167" spans="1:11" ht="15" customHeight="1">
      <c r="A167" s="185"/>
      <c r="B167" s="186"/>
      <c r="C167" s="186"/>
      <c r="D167" s="186"/>
      <c r="E167" s="186"/>
      <c r="F167" s="186"/>
      <c r="G167" s="186"/>
      <c r="H167" s="186"/>
      <c r="I167" s="186"/>
      <c r="J167" s="186"/>
      <c r="K167" s="187"/>
    </row>
    <row r="168" spans="1:11" ht="15" customHeight="1">
      <c r="A168" s="185"/>
      <c r="B168" s="186"/>
      <c r="C168" s="186"/>
      <c r="D168" s="186"/>
      <c r="E168" s="186"/>
      <c r="F168" s="186"/>
      <c r="G168" s="186"/>
      <c r="H168" s="186"/>
      <c r="I168" s="186"/>
      <c r="J168" s="186"/>
      <c r="K168" s="187"/>
    </row>
    <row r="169" spans="1:11" ht="15" customHeight="1">
      <c r="A169" s="188"/>
      <c r="B169" s="189"/>
      <c r="C169" s="189"/>
      <c r="D169" s="189"/>
      <c r="E169" s="189"/>
      <c r="F169" s="189"/>
      <c r="G169" s="189"/>
      <c r="H169" s="189"/>
      <c r="I169" s="189"/>
      <c r="J169" s="189"/>
      <c r="K169" s="190"/>
    </row>
    <row r="170" spans="1:11" ht="15" customHeight="1">
      <c r="A170" s="171"/>
      <c r="B170" s="171"/>
      <c r="C170" s="171"/>
      <c r="D170" s="171"/>
      <c r="E170" s="171"/>
      <c r="F170" s="171"/>
      <c r="G170" s="171"/>
      <c r="H170" s="171"/>
      <c r="I170" s="171"/>
      <c r="J170" s="171"/>
      <c r="K170" s="171"/>
    </row>
    <row r="171" spans="1:11" ht="15" customHeight="1" hidden="1">
      <c r="A171" s="172"/>
      <c r="B171" s="173"/>
      <c r="C171" s="173"/>
      <c r="D171" s="173"/>
      <c r="E171" s="173"/>
      <c r="F171" s="173"/>
      <c r="G171" s="173"/>
      <c r="H171" s="173"/>
      <c r="I171" s="173"/>
      <c r="J171" s="173"/>
      <c r="K171" s="173"/>
    </row>
    <row r="172" spans="1:11" ht="15" customHeight="1">
      <c r="A172" s="173"/>
      <c r="B172" s="173"/>
      <c r="C172" s="173"/>
      <c r="D172" s="173"/>
      <c r="E172" s="173"/>
      <c r="F172" s="173"/>
      <c r="G172" s="173"/>
      <c r="H172" s="173"/>
      <c r="I172" s="173"/>
      <c r="J172" s="173"/>
      <c r="K172" s="173"/>
    </row>
    <row r="173" spans="1:11" ht="15" customHeight="1">
      <c r="A173" s="89" t="s">
        <v>69</v>
      </c>
      <c r="B173" s="243"/>
      <c r="C173" s="244"/>
      <c r="D173" s="240"/>
      <c r="E173" s="89" t="s">
        <v>112</v>
      </c>
      <c r="F173" s="90"/>
      <c r="G173" s="210" t="s">
        <v>113</v>
      </c>
      <c r="H173" s="211"/>
      <c r="I173" s="212"/>
      <c r="J173" s="213"/>
      <c r="K173" s="214"/>
    </row>
    <row r="174" spans="1:11" ht="15" customHeight="1">
      <c r="A174" s="215"/>
      <c r="B174" s="173"/>
      <c r="C174" s="173"/>
      <c r="D174" s="173"/>
      <c r="E174" s="173"/>
      <c r="F174" s="173"/>
      <c r="G174" s="173"/>
      <c r="H174" s="173"/>
      <c r="I174" s="173"/>
      <c r="J174" s="173"/>
      <c r="K174" s="173"/>
    </row>
    <row r="175" spans="1:11" ht="12.75">
      <c r="A175" s="215"/>
      <c r="B175" s="173"/>
      <c r="C175" s="173"/>
      <c r="D175" s="173"/>
      <c r="E175" s="173"/>
      <c r="F175" s="173"/>
      <c r="G175" s="173"/>
      <c r="H175" s="173"/>
      <c r="I175" s="173"/>
      <c r="J175" s="173"/>
      <c r="K175" s="173"/>
    </row>
    <row r="176" spans="1:11" ht="14.25">
      <c r="A176" s="89" t="s">
        <v>71</v>
      </c>
      <c r="B176" s="238"/>
      <c r="C176" s="239"/>
      <c r="D176" s="240"/>
      <c r="E176" s="89" t="s">
        <v>112</v>
      </c>
      <c r="F176" s="91"/>
      <c r="G176" s="210" t="s">
        <v>113</v>
      </c>
      <c r="H176" s="211"/>
      <c r="I176" s="212"/>
      <c r="J176" s="213"/>
      <c r="K176" s="214"/>
    </row>
    <row r="177" spans="1:11" ht="12.75">
      <c r="A177" s="173"/>
      <c r="B177" s="173"/>
      <c r="C177" s="173"/>
      <c r="D177" s="173"/>
      <c r="E177" s="173"/>
      <c r="F177" s="173"/>
      <c r="G177" s="173"/>
      <c r="H177" s="173"/>
      <c r="I177" s="173"/>
      <c r="J177" s="173"/>
      <c r="K177" s="173"/>
    </row>
    <row r="178" spans="1:11" ht="12.75">
      <c r="A178" s="173"/>
      <c r="B178" s="173"/>
      <c r="C178" s="173"/>
      <c r="D178" s="173"/>
      <c r="E178" s="173"/>
      <c r="F178" s="173"/>
      <c r="G178" s="173"/>
      <c r="H178" s="173"/>
      <c r="I178" s="173"/>
      <c r="J178" s="173"/>
      <c r="K178" s="173"/>
    </row>
    <row r="179" spans="1:11" ht="14.25">
      <c r="A179" s="241" t="s">
        <v>114</v>
      </c>
      <c r="B179" s="242"/>
      <c r="C179" s="242"/>
      <c r="D179" s="242"/>
      <c r="E179" s="242"/>
      <c r="F179" s="242"/>
      <c r="G179" s="242"/>
      <c r="H179" s="242"/>
      <c r="I179" s="242"/>
      <c r="J179" s="242"/>
      <c r="K179" s="242"/>
    </row>
    <row r="180" spans="1:11" ht="12.75">
      <c r="A180" s="229"/>
      <c r="B180" s="230"/>
      <c r="C180" s="230"/>
      <c r="D180" s="230"/>
      <c r="E180" s="230"/>
      <c r="F180" s="230"/>
      <c r="G180" s="230"/>
      <c r="H180" s="230"/>
      <c r="I180" s="230"/>
      <c r="J180" s="230"/>
      <c r="K180" s="231"/>
    </row>
    <row r="181" spans="1:11" ht="12.75">
      <c r="A181" s="232"/>
      <c r="B181" s="233"/>
      <c r="C181" s="233"/>
      <c r="D181" s="233"/>
      <c r="E181" s="233"/>
      <c r="F181" s="233"/>
      <c r="G181" s="233"/>
      <c r="H181" s="233"/>
      <c r="I181" s="233"/>
      <c r="J181" s="233"/>
      <c r="K181" s="234"/>
    </row>
    <row r="182" spans="1:11" s="40" customFormat="1" ht="12.75">
      <c r="A182" s="232"/>
      <c r="B182" s="233"/>
      <c r="C182" s="233"/>
      <c r="D182" s="233"/>
      <c r="E182" s="233"/>
      <c r="F182" s="233"/>
      <c r="G182" s="233"/>
      <c r="H182" s="233"/>
      <c r="I182" s="233"/>
      <c r="J182" s="233"/>
      <c r="K182" s="234"/>
    </row>
    <row r="183" spans="1:11" s="40" customFormat="1" ht="12.75">
      <c r="A183" s="232"/>
      <c r="B183" s="233"/>
      <c r="C183" s="233"/>
      <c r="D183" s="233"/>
      <c r="E183" s="233"/>
      <c r="F183" s="233"/>
      <c r="G183" s="233"/>
      <c r="H183" s="233"/>
      <c r="I183" s="233"/>
      <c r="J183" s="233"/>
      <c r="K183" s="234"/>
    </row>
    <row r="184" spans="1:11" s="40" customFormat="1" ht="12.75">
      <c r="A184" s="232"/>
      <c r="B184" s="233"/>
      <c r="C184" s="233"/>
      <c r="D184" s="233"/>
      <c r="E184" s="233"/>
      <c r="F184" s="233"/>
      <c r="G184" s="233"/>
      <c r="H184" s="233"/>
      <c r="I184" s="233"/>
      <c r="J184" s="233"/>
      <c r="K184" s="234"/>
    </row>
    <row r="185" spans="1:11" s="40" customFormat="1" ht="12.75">
      <c r="A185" s="232"/>
      <c r="B185" s="233"/>
      <c r="C185" s="233"/>
      <c r="D185" s="233"/>
      <c r="E185" s="233"/>
      <c r="F185" s="233"/>
      <c r="G185" s="233"/>
      <c r="H185" s="233"/>
      <c r="I185" s="233"/>
      <c r="J185" s="233"/>
      <c r="K185" s="234"/>
    </row>
    <row r="186" spans="1:11" s="40" customFormat="1" ht="12.75">
      <c r="A186" s="232"/>
      <c r="B186" s="233"/>
      <c r="C186" s="233"/>
      <c r="D186" s="233"/>
      <c r="E186" s="233"/>
      <c r="F186" s="233"/>
      <c r="G186" s="233"/>
      <c r="H186" s="233"/>
      <c r="I186" s="233"/>
      <c r="J186" s="233"/>
      <c r="K186" s="234"/>
    </row>
    <row r="187" spans="1:11" s="40" customFormat="1" ht="12.75">
      <c r="A187" s="232"/>
      <c r="B187" s="233"/>
      <c r="C187" s="233"/>
      <c r="D187" s="233"/>
      <c r="E187" s="233"/>
      <c r="F187" s="233"/>
      <c r="G187" s="233"/>
      <c r="H187" s="233"/>
      <c r="I187" s="233"/>
      <c r="J187" s="233"/>
      <c r="K187" s="234"/>
    </row>
    <row r="188" spans="1:11" s="40" customFormat="1" ht="12.75">
      <c r="A188" s="235"/>
      <c r="B188" s="236"/>
      <c r="C188" s="236"/>
      <c r="D188" s="236"/>
      <c r="E188" s="236"/>
      <c r="F188" s="236"/>
      <c r="G188" s="236"/>
      <c r="H188" s="236"/>
      <c r="I188" s="236"/>
      <c r="J188" s="236"/>
      <c r="K188" s="237"/>
    </row>
    <row r="189" s="40" customFormat="1" ht="13.5" thickBot="1"/>
    <row r="190" spans="1:8" s="40" customFormat="1" ht="14.25" thickBot="1" thickTop="1">
      <c r="A190" s="51" t="s">
        <v>82</v>
      </c>
      <c r="B190" s="52" t="s">
        <v>85</v>
      </c>
      <c r="C190" s="52"/>
      <c r="D190" s="52"/>
      <c r="E190" s="52"/>
      <c r="F190" s="61"/>
      <c r="G190" s="257" t="s">
        <v>70</v>
      </c>
      <c r="H190" s="258"/>
    </row>
    <row r="191" spans="1:8" s="40" customFormat="1" ht="14.25" thickBot="1" thickTop="1">
      <c r="A191" s="53" t="s">
        <v>84</v>
      </c>
      <c r="B191" s="54" t="s">
        <v>95</v>
      </c>
      <c r="C191" s="54"/>
      <c r="D191" s="54" t="s">
        <v>4</v>
      </c>
      <c r="E191" s="54"/>
      <c r="F191" s="62"/>
      <c r="G191" s="262" t="s">
        <v>236</v>
      </c>
      <c r="H191" s="259"/>
    </row>
    <row r="192" spans="1:8" s="40" customFormat="1" ht="13.5" thickBot="1">
      <c r="A192" s="157" t="s">
        <v>233</v>
      </c>
      <c r="B192" s="158" t="s">
        <v>235</v>
      </c>
      <c r="C192" s="158"/>
      <c r="D192" s="158"/>
      <c r="E192" s="158"/>
      <c r="F192" s="159"/>
      <c r="G192" s="260" t="s">
        <v>232</v>
      </c>
      <c r="H192" s="261"/>
    </row>
    <row r="193" spans="1:8" s="40" customFormat="1" ht="12.75">
      <c r="A193" s="55"/>
      <c r="B193" s="56"/>
      <c r="C193" s="56"/>
      <c r="D193" s="56"/>
      <c r="E193" s="56"/>
      <c r="F193" s="63"/>
      <c r="G193" s="253"/>
      <c r="H193" s="255"/>
    </row>
    <row r="194" spans="1:8" s="40" customFormat="1" ht="12.75">
      <c r="A194" s="55"/>
      <c r="B194" s="56"/>
      <c r="C194" s="56"/>
      <c r="D194" s="56"/>
      <c r="E194" s="56"/>
      <c r="F194" s="63"/>
      <c r="G194" s="253"/>
      <c r="H194" s="255"/>
    </row>
    <row r="195" spans="1:8" s="40" customFormat="1" ht="12.75">
      <c r="A195" s="55"/>
      <c r="B195" s="56"/>
      <c r="C195" s="56"/>
      <c r="D195" s="56"/>
      <c r="E195" s="56"/>
      <c r="F195" s="63"/>
      <c r="G195" s="253"/>
      <c r="H195" s="255"/>
    </row>
    <row r="196" spans="1:8" s="40" customFormat="1" ht="12.75">
      <c r="A196" s="55"/>
      <c r="B196" s="56"/>
      <c r="C196" s="56"/>
      <c r="D196" s="56"/>
      <c r="E196" s="56"/>
      <c r="F196" s="63"/>
      <c r="G196" s="253"/>
      <c r="H196" s="255"/>
    </row>
    <row r="197" spans="1:8" s="40" customFormat="1" ht="12.75">
      <c r="A197" s="55"/>
      <c r="B197" s="56"/>
      <c r="C197" s="56"/>
      <c r="D197" s="56"/>
      <c r="E197" s="56"/>
      <c r="F197" s="63"/>
      <c r="G197" s="253"/>
      <c r="H197" s="255"/>
    </row>
    <row r="198" spans="1:8" s="40" customFormat="1" ht="12.75">
      <c r="A198" s="55"/>
      <c r="B198" s="56"/>
      <c r="C198" s="56"/>
      <c r="D198" s="56"/>
      <c r="E198" s="56"/>
      <c r="F198" s="63"/>
      <c r="G198" s="253"/>
      <c r="H198" s="255"/>
    </row>
    <row r="199" spans="1:8" s="40" customFormat="1" ht="12.75">
      <c r="A199" s="55"/>
      <c r="B199" s="56"/>
      <c r="C199" s="56"/>
      <c r="D199" s="56"/>
      <c r="E199" s="56"/>
      <c r="F199" s="63"/>
      <c r="G199" s="253"/>
      <c r="H199" s="255"/>
    </row>
    <row r="200" spans="1:8" s="40" customFormat="1" ht="12.75">
      <c r="A200" s="55"/>
      <c r="B200" s="56"/>
      <c r="C200" s="56"/>
      <c r="D200" s="56"/>
      <c r="E200" s="56"/>
      <c r="F200" s="63"/>
      <c r="G200" s="253"/>
      <c r="H200" s="255"/>
    </row>
    <row r="201" spans="1:8" s="40" customFormat="1" ht="12.75">
      <c r="A201" s="55"/>
      <c r="B201" s="56"/>
      <c r="C201" s="56"/>
      <c r="D201" s="56"/>
      <c r="E201" s="56"/>
      <c r="F201" s="63"/>
      <c r="G201" s="253"/>
      <c r="H201" s="255"/>
    </row>
    <row r="202" spans="1:8" s="40" customFormat="1" ht="12.75">
      <c r="A202" s="55"/>
      <c r="B202" s="56"/>
      <c r="C202" s="56"/>
      <c r="D202" s="56"/>
      <c r="E202" s="56"/>
      <c r="F202" s="63"/>
      <c r="G202" s="253"/>
      <c r="H202" s="255"/>
    </row>
    <row r="203" spans="1:8" s="40" customFormat="1" ht="12.75">
      <c r="A203" s="55"/>
      <c r="B203" s="56"/>
      <c r="C203" s="56"/>
      <c r="D203" s="56"/>
      <c r="E203" s="56"/>
      <c r="F203" s="63"/>
      <c r="G203" s="253"/>
      <c r="H203" s="255"/>
    </row>
    <row r="204" spans="1:8" s="40" customFormat="1" ht="12.75">
      <c r="A204" s="55"/>
      <c r="B204" s="56"/>
      <c r="C204" s="56"/>
      <c r="D204" s="56"/>
      <c r="E204" s="56"/>
      <c r="F204" s="63"/>
      <c r="G204" s="253"/>
      <c r="H204" s="255"/>
    </row>
    <row r="205" spans="1:8" s="40" customFormat="1" ht="12.75">
      <c r="A205" s="55"/>
      <c r="B205" s="56"/>
      <c r="C205" s="56"/>
      <c r="D205" s="56"/>
      <c r="E205" s="56"/>
      <c r="F205" s="63"/>
      <c r="G205" s="253"/>
      <c r="H205" s="255"/>
    </row>
    <row r="206" spans="1:8" s="40" customFormat="1" ht="12.75">
      <c r="A206" s="55"/>
      <c r="B206" s="56"/>
      <c r="C206" s="56"/>
      <c r="D206" s="56"/>
      <c r="E206" s="56"/>
      <c r="F206" s="63"/>
      <c r="G206" s="253"/>
      <c r="H206" s="255"/>
    </row>
    <row r="207" spans="1:8" s="40" customFormat="1" ht="12.75">
      <c r="A207" s="55"/>
      <c r="B207" s="56"/>
      <c r="C207" s="56"/>
      <c r="D207" s="56"/>
      <c r="E207" s="56"/>
      <c r="F207" s="63"/>
      <c r="G207" s="253"/>
      <c r="H207" s="255"/>
    </row>
    <row r="208" spans="1:8" s="40" customFormat="1" ht="13.5" thickBot="1">
      <c r="A208" s="57"/>
      <c r="B208" s="58"/>
      <c r="C208" s="58"/>
      <c r="D208" s="58"/>
      <c r="E208" s="59"/>
      <c r="F208" s="64"/>
      <c r="G208" s="254"/>
      <c r="H208" s="256"/>
    </row>
    <row r="209" s="40" customFormat="1" ht="13.5" thickTop="1"/>
    <row r="210" s="40" customFormat="1" ht="12.75"/>
    <row r="211" s="40" customFormat="1" ht="12.75"/>
    <row r="212" s="40" customFormat="1" ht="12.75"/>
    <row r="213" s="40" customFormat="1" ht="12.75"/>
    <row r="214" s="40" customFormat="1" ht="12.75"/>
    <row r="215" s="40" customFormat="1" ht="12.75"/>
    <row r="216" s="40" customFormat="1" ht="12.75"/>
    <row r="217" s="40" customFormat="1" ht="12.75"/>
    <row r="218" s="40" customFormat="1" ht="12.75"/>
    <row r="219" s="40" customFormat="1" ht="12.75"/>
    <row r="220" s="40" customFormat="1" ht="12.75"/>
    <row r="221" s="40" customFormat="1" ht="12.75"/>
    <row r="222" s="40" customFormat="1" ht="12.75"/>
    <row r="223" s="40" customFormat="1" ht="12.75"/>
    <row r="224" s="40" customFormat="1" ht="12.75"/>
    <row r="225" s="40" customFormat="1" ht="12.75"/>
    <row r="226" s="40" customFormat="1" ht="12.75"/>
    <row r="227" s="40" customFormat="1" ht="12.75"/>
    <row r="228" s="40" customFormat="1" ht="12.75"/>
    <row r="229" s="40" customFormat="1" ht="12.75"/>
    <row r="230" s="40" customFormat="1" ht="12.75"/>
    <row r="231" s="40" customFormat="1" ht="12.75"/>
    <row r="232" s="40" customFormat="1" ht="12.75"/>
    <row r="233" s="40" customFormat="1" ht="12.75"/>
    <row r="234" s="40" customFormat="1" ht="12.75"/>
    <row r="235" s="40" customFormat="1" ht="12.75"/>
    <row r="236" s="40" customFormat="1" ht="12.75"/>
    <row r="237" s="40" customFormat="1" ht="12.75"/>
    <row r="238" s="40" customFormat="1" ht="12.75"/>
    <row r="239" s="40" customFormat="1" ht="12.75"/>
    <row r="240" s="40" customFormat="1" ht="12.75"/>
    <row r="241" s="40" customFormat="1" ht="12.75"/>
    <row r="242" s="40" customFormat="1" ht="12.75"/>
    <row r="243" s="40" customFormat="1" ht="12.75"/>
    <row r="244" s="40" customFormat="1" ht="12.75"/>
    <row r="245" s="40" customFormat="1" ht="12.75"/>
    <row r="246" s="40" customFormat="1" ht="12.75"/>
    <row r="247" s="40" customFormat="1" ht="12.75"/>
    <row r="248" s="40" customFormat="1" ht="12.75"/>
    <row r="249" s="40" customFormat="1" ht="12.75"/>
    <row r="250" s="40" customFormat="1" ht="12.75"/>
    <row r="251" s="40" customFormat="1" ht="12.75"/>
    <row r="252" s="40" customFormat="1" ht="12.75"/>
    <row r="253" s="40" customFormat="1" ht="12.75"/>
    <row r="254" s="40" customFormat="1" ht="12.75"/>
    <row r="255" s="40" customFormat="1" ht="12.75"/>
    <row r="256" s="40" customFormat="1" ht="12.75"/>
    <row r="257" s="40" customFormat="1" ht="12.75"/>
    <row r="258" s="40" customFormat="1" ht="12.75"/>
    <row r="259" s="40" customFormat="1" ht="12.75"/>
    <row r="260" s="40" customFormat="1" ht="12.75"/>
    <row r="261" s="40" customFormat="1" ht="12.75"/>
    <row r="262" s="40" customFormat="1" ht="12.75"/>
    <row r="263" s="40" customFormat="1" ht="12.75"/>
    <row r="264" s="40" customFormat="1" ht="12.75"/>
    <row r="265" s="40" customFormat="1" ht="12.75"/>
    <row r="266" s="40" customFormat="1" ht="12.75"/>
    <row r="267" s="40" customFormat="1" ht="12.75"/>
    <row r="268" s="40" customFormat="1" ht="12.75"/>
    <row r="269" s="40" customFormat="1" ht="12.75"/>
    <row r="270" s="40" customFormat="1" ht="12.75"/>
    <row r="271" s="40" customFormat="1" ht="12.75"/>
    <row r="272" s="40" customFormat="1" ht="12.75"/>
    <row r="273" s="40" customFormat="1" ht="12.75"/>
    <row r="274" s="40" customFormat="1" ht="12.75"/>
    <row r="275" s="40" customFormat="1" ht="12.75"/>
    <row r="276" s="40" customFormat="1" ht="12.75"/>
    <row r="277" s="40" customFormat="1" ht="12.75"/>
    <row r="278" s="40" customFormat="1" ht="12.75"/>
    <row r="279" s="40" customFormat="1" ht="12.75"/>
    <row r="280" s="40" customFormat="1" ht="12.75"/>
    <row r="281" s="40" customFormat="1" ht="12.75"/>
    <row r="282" s="40" customFormat="1" ht="12.75"/>
    <row r="283" s="40" customFormat="1" ht="12.75"/>
    <row r="284" s="40" customFormat="1" ht="12.75"/>
    <row r="285" s="40" customFormat="1" ht="12.75"/>
    <row r="286" s="40" customFormat="1" ht="12.75"/>
    <row r="287" s="40" customFormat="1" ht="12.75"/>
    <row r="288" s="40" customFormat="1" ht="12.75"/>
    <row r="289" s="40" customFormat="1" ht="12.75"/>
    <row r="290" s="40" customFormat="1" ht="12.75"/>
    <row r="291" s="40" customFormat="1" ht="12.75"/>
    <row r="292" s="40" customFormat="1" ht="12.75"/>
    <row r="293" s="40" customFormat="1" ht="12.75"/>
    <row r="294" s="40" customFormat="1" ht="12.75"/>
    <row r="295" s="40" customFormat="1" ht="12.75"/>
    <row r="296" s="40" customFormat="1" ht="12.75"/>
    <row r="297" s="40" customFormat="1" ht="12.75"/>
    <row r="298" s="40" customFormat="1" ht="12.75"/>
    <row r="299" s="40" customFormat="1" ht="12.75"/>
    <row r="300" s="40" customFormat="1" ht="12.75"/>
    <row r="301" s="40" customFormat="1" ht="12.75"/>
    <row r="302" s="40" customFormat="1" ht="12.75"/>
    <row r="303" s="40" customFormat="1" ht="12.75"/>
    <row r="304" s="40" customFormat="1" ht="12.75"/>
    <row r="305" s="40" customFormat="1" ht="12.75"/>
    <row r="306" s="40" customFormat="1" ht="12.75"/>
    <row r="307" s="40" customFormat="1" ht="12.75"/>
    <row r="308" s="40" customFormat="1" ht="12.75"/>
    <row r="309" s="40" customFormat="1" ht="12.75"/>
    <row r="310" s="40" customFormat="1" ht="12.75"/>
    <row r="311" s="40" customFormat="1" ht="12.75"/>
    <row r="312" s="40" customFormat="1" ht="12.75"/>
    <row r="313" s="40" customFormat="1" ht="12.75"/>
    <row r="314" s="40" customFormat="1" ht="12.75"/>
    <row r="315" s="40" customFormat="1" ht="12.75"/>
    <row r="316" s="40" customFormat="1" ht="12.75"/>
    <row r="317" s="40" customFormat="1" ht="12.75"/>
    <row r="318" s="40" customFormat="1" ht="12.75"/>
    <row r="319" s="40" customFormat="1" ht="12.75"/>
    <row r="320" s="40" customFormat="1" ht="12.75"/>
    <row r="321" s="40" customFormat="1" ht="12.75"/>
    <row r="322" s="40" customFormat="1" ht="12.75"/>
    <row r="323" s="40" customFormat="1" ht="12.75"/>
    <row r="324" s="40" customFormat="1" ht="12.75"/>
    <row r="325" s="40" customFormat="1" ht="12.75"/>
    <row r="326" s="40" customFormat="1" ht="12.75"/>
    <row r="327" s="40" customFormat="1" ht="12.75"/>
    <row r="328" s="40" customFormat="1" ht="12.75"/>
    <row r="329" s="40" customFormat="1" ht="12.75"/>
    <row r="330" s="40" customFormat="1" ht="12.75"/>
    <row r="331" s="40" customFormat="1" ht="12.75"/>
    <row r="332" s="40" customFormat="1" ht="12.75"/>
    <row r="333" s="40" customFormat="1" ht="12.75"/>
    <row r="334" s="40" customFormat="1" ht="12.75"/>
    <row r="335" s="40" customFormat="1" ht="12.75"/>
    <row r="336" s="40" customFormat="1" ht="12.75"/>
    <row r="337" s="40" customFormat="1" ht="12.75"/>
    <row r="338" s="40" customFormat="1" ht="12.75"/>
    <row r="339" s="40" customFormat="1" ht="12.75"/>
    <row r="340" s="40" customFormat="1" ht="12.75"/>
    <row r="341" s="40" customFormat="1" ht="12.75"/>
    <row r="342" s="40" customFormat="1" ht="12.75"/>
    <row r="343" s="40" customFormat="1" ht="12.75"/>
    <row r="344" s="40" customFormat="1" ht="12.75"/>
    <row r="345" s="40" customFormat="1" ht="12.75"/>
    <row r="346" s="40" customFormat="1" ht="12.75"/>
    <row r="347" s="40" customFormat="1" ht="12.75"/>
    <row r="348" s="40" customFormat="1" ht="12.75"/>
    <row r="349" s="40" customFormat="1" ht="12.75"/>
    <row r="350" s="40" customFormat="1" ht="12.75"/>
    <row r="351" s="40" customFormat="1" ht="12.75"/>
    <row r="352" s="40" customFormat="1" ht="12.75"/>
    <row r="353" s="40" customFormat="1" ht="12.75"/>
    <row r="354" s="40" customFormat="1" ht="12.75"/>
    <row r="355" s="40" customFormat="1" ht="12.75"/>
    <row r="356" s="40" customFormat="1" ht="12.75"/>
    <row r="357" s="40" customFormat="1" ht="12.75"/>
    <row r="358" s="40" customFormat="1" ht="12.75"/>
    <row r="359" s="40" customFormat="1" ht="12.75"/>
    <row r="360" s="40" customFormat="1" ht="12.75"/>
    <row r="361" s="40" customFormat="1" ht="12.75"/>
    <row r="362" s="40" customFormat="1" ht="12.75"/>
    <row r="363" s="40" customFormat="1" ht="12.75"/>
    <row r="364" s="40" customFormat="1" ht="12.75"/>
    <row r="365" s="40" customFormat="1" ht="12.75"/>
    <row r="366" s="40" customFormat="1" ht="12.75"/>
    <row r="367" s="40" customFormat="1" ht="12.75"/>
    <row r="368" s="40" customFormat="1" ht="12.75"/>
    <row r="369" s="40" customFormat="1" ht="12.75"/>
    <row r="370" s="40" customFormat="1" ht="12.75"/>
    <row r="371" s="40" customFormat="1" ht="12.75"/>
    <row r="372" s="40" customFormat="1" ht="12.75"/>
    <row r="373" s="40" customFormat="1" ht="12.75"/>
    <row r="374" s="40" customFormat="1" ht="12.75"/>
    <row r="375" s="40" customFormat="1" ht="12.75"/>
    <row r="376" s="40" customFormat="1" ht="12.75"/>
    <row r="377" s="40" customFormat="1" ht="12.75"/>
    <row r="378" s="40" customFormat="1" ht="12.75"/>
    <row r="379" s="40" customFormat="1" ht="12.75"/>
    <row r="380" s="40" customFormat="1" ht="12.75"/>
    <row r="381" s="40" customFormat="1" ht="12.75"/>
    <row r="382" s="40" customFormat="1" ht="12.75"/>
    <row r="383" s="40" customFormat="1" ht="12.75"/>
    <row r="384" s="40" customFormat="1" ht="12.75"/>
    <row r="385" s="40" customFormat="1" ht="12.75"/>
    <row r="386" s="40" customFormat="1" ht="12.75"/>
    <row r="387" s="40" customFormat="1" ht="12.75"/>
    <row r="388" s="40" customFormat="1" ht="12.75"/>
    <row r="389" s="40" customFormat="1" ht="12.75"/>
    <row r="390" s="40" customFormat="1" ht="12.75"/>
    <row r="391" s="40" customFormat="1" ht="12.75"/>
    <row r="392" s="40" customFormat="1" ht="12.75"/>
    <row r="393" s="40" customFormat="1" ht="12.75"/>
    <row r="394" s="40" customFormat="1" ht="12.75"/>
    <row r="395" s="40" customFormat="1" ht="12.75"/>
    <row r="396" s="40" customFormat="1" ht="12.75"/>
    <row r="397" s="40" customFormat="1" ht="12.75"/>
    <row r="398" s="40" customFormat="1" ht="12.75"/>
    <row r="399" s="40" customFormat="1" ht="12.75"/>
    <row r="400" s="40" customFormat="1" ht="12.75"/>
    <row r="401" s="40" customFormat="1" ht="12.75"/>
    <row r="402" s="40" customFormat="1" ht="12.75"/>
    <row r="403" s="40" customFormat="1" ht="12.75"/>
    <row r="404" s="40" customFormat="1" ht="12.75"/>
    <row r="405" s="40" customFormat="1" ht="12.75"/>
    <row r="406" s="40" customFormat="1" ht="12.75"/>
    <row r="407" s="40" customFormat="1" ht="12.75"/>
    <row r="408" s="40" customFormat="1" ht="12.75"/>
    <row r="409" s="40" customFormat="1" ht="12.75"/>
    <row r="410" s="40" customFormat="1" ht="12.75"/>
    <row r="411" s="40" customFormat="1" ht="12.75"/>
    <row r="412" s="40" customFormat="1" ht="12.75"/>
    <row r="413" s="40" customFormat="1" ht="12.75"/>
    <row r="414" s="40" customFormat="1" ht="12.75"/>
    <row r="415" s="40" customFormat="1" ht="12.75"/>
    <row r="416" s="40" customFormat="1" ht="12.75"/>
    <row r="417" s="40" customFormat="1" ht="12.75"/>
    <row r="418" s="40" customFormat="1" ht="12.75"/>
    <row r="419" s="40" customFormat="1" ht="12.75"/>
    <row r="420" s="40" customFormat="1" ht="12.75"/>
    <row r="421" s="40" customFormat="1" ht="12.75"/>
    <row r="422" s="40" customFormat="1" ht="12.75"/>
    <row r="423" s="40" customFormat="1" ht="12.75"/>
    <row r="424" s="40" customFormat="1" ht="12.75"/>
    <row r="425" s="40" customFormat="1" ht="12.75"/>
    <row r="426" s="40" customFormat="1" ht="12.75"/>
    <row r="427" s="40" customFormat="1" ht="12.75"/>
    <row r="428" s="40" customFormat="1" ht="12.75"/>
    <row r="429" s="40" customFormat="1" ht="12.75"/>
    <row r="430" s="40" customFormat="1" ht="12.75"/>
    <row r="431" s="40" customFormat="1" ht="12.75"/>
    <row r="432" s="40" customFormat="1" ht="12.75"/>
    <row r="433" s="40" customFormat="1" ht="12.75"/>
    <row r="434" s="40" customFormat="1" ht="12.75"/>
    <row r="435" s="40" customFormat="1" ht="12.75"/>
    <row r="436" s="40" customFormat="1" ht="12.75"/>
    <row r="437" s="40" customFormat="1" ht="12.75"/>
    <row r="438" s="40" customFormat="1" ht="12.75"/>
    <row r="439" s="40" customFormat="1" ht="12.75"/>
    <row r="440" s="40" customFormat="1" ht="12.75"/>
    <row r="441" s="40" customFormat="1" ht="12.75"/>
    <row r="442" s="40" customFormat="1" ht="12.75"/>
    <row r="443" s="40" customFormat="1" ht="12.75"/>
    <row r="444" s="40" customFormat="1" ht="12.75"/>
    <row r="445" s="40" customFormat="1" ht="12.75"/>
    <row r="446" s="40" customFormat="1" ht="12.75"/>
    <row r="447" s="40" customFormat="1" ht="12.75"/>
    <row r="448" s="40" customFormat="1" ht="12.75"/>
    <row r="449" s="40" customFormat="1" ht="12.75"/>
    <row r="450" s="40" customFormat="1" ht="12.75"/>
    <row r="451" s="40" customFormat="1" ht="12.75"/>
    <row r="452" s="40" customFormat="1" ht="12.75"/>
    <row r="453" s="40" customFormat="1" ht="12.75"/>
    <row r="454" s="40" customFormat="1" ht="12.75"/>
    <row r="455" s="40" customFormat="1" ht="12.75"/>
    <row r="456" s="40" customFormat="1" ht="12.75"/>
    <row r="457" s="40" customFormat="1" ht="12.75"/>
    <row r="458" s="40" customFormat="1" ht="12.75"/>
    <row r="459" s="40" customFormat="1" ht="12.75"/>
    <row r="460" s="40" customFormat="1" ht="12.75"/>
    <row r="461" s="40" customFormat="1" ht="12.75"/>
    <row r="462" s="40" customFormat="1" ht="12.75"/>
    <row r="463" s="40" customFormat="1" ht="12.75"/>
    <row r="464" s="40" customFormat="1" ht="12.75"/>
    <row r="465" s="40" customFormat="1" ht="12.75"/>
    <row r="466" s="40" customFormat="1" ht="12.75"/>
    <row r="467" s="40" customFormat="1" ht="12.75"/>
    <row r="468" s="40" customFormat="1" ht="12.75"/>
    <row r="469" s="40" customFormat="1" ht="12.75"/>
    <row r="470" s="40" customFormat="1" ht="12.75"/>
    <row r="471" s="40" customFormat="1" ht="12.75"/>
    <row r="472" s="40" customFormat="1" ht="12.75"/>
    <row r="473" s="40" customFormat="1" ht="12.75"/>
    <row r="474" s="40" customFormat="1" ht="12.75"/>
    <row r="475" s="40" customFormat="1" ht="12.75"/>
    <row r="476" s="40" customFormat="1" ht="12.75"/>
    <row r="477" s="40" customFormat="1" ht="12.75"/>
    <row r="478" s="40" customFormat="1" ht="12.75"/>
    <row r="479" s="40" customFormat="1" ht="12.75"/>
    <row r="480" s="40" customFormat="1" ht="12.75"/>
    <row r="481" s="40" customFormat="1" ht="12.75"/>
    <row r="482" s="40" customFormat="1" ht="12.75"/>
    <row r="483" s="40" customFormat="1" ht="12.75"/>
    <row r="484" s="40" customFormat="1" ht="12.75"/>
    <row r="485" s="40" customFormat="1" ht="12.75"/>
    <row r="486" s="40" customFormat="1" ht="12.75"/>
    <row r="487" s="40" customFormat="1" ht="12.75"/>
    <row r="488" s="40" customFormat="1" ht="12.75"/>
    <row r="489" s="40" customFormat="1" ht="12.75"/>
    <row r="490" s="40" customFormat="1" ht="12.75"/>
    <row r="491" s="40" customFormat="1" ht="12.75"/>
    <row r="492" s="40" customFormat="1" ht="12.75"/>
    <row r="493" s="40" customFormat="1" ht="12.75"/>
    <row r="494" s="40" customFormat="1" ht="12.75"/>
    <row r="495" s="40" customFormat="1" ht="12.75"/>
    <row r="496" s="40" customFormat="1" ht="12.75"/>
    <row r="497" s="40" customFormat="1" ht="12.75"/>
    <row r="498" s="40" customFormat="1" ht="12.75"/>
    <row r="499" s="40" customFormat="1" ht="12.75"/>
    <row r="500" s="40" customFormat="1" ht="12.75"/>
    <row r="501" s="40" customFormat="1" ht="12.75"/>
    <row r="502" s="40" customFormat="1" ht="12.75"/>
    <row r="503" s="40" customFormat="1" ht="12.75"/>
    <row r="504" s="40" customFormat="1" ht="12.75"/>
    <row r="505" s="40" customFormat="1" ht="12.75"/>
    <row r="506" s="40" customFormat="1" ht="12.75"/>
    <row r="507" s="40" customFormat="1" ht="12.75"/>
    <row r="508" s="40" customFormat="1" ht="12.75"/>
    <row r="509" s="40" customFormat="1" ht="12.75"/>
    <row r="510" s="40" customFormat="1" ht="12.75"/>
    <row r="511" s="40" customFormat="1" ht="12.75"/>
    <row r="512" s="40" customFormat="1" ht="12.75"/>
    <row r="513" s="40" customFormat="1" ht="12.75"/>
    <row r="514" s="40" customFormat="1" ht="12.75"/>
    <row r="515" s="40" customFormat="1" ht="12.75"/>
    <row r="516" s="40" customFormat="1" ht="12.75"/>
    <row r="517" s="40" customFormat="1" ht="12.75"/>
    <row r="518" s="40" customFormat="1" ht="12.75"/>
    <row r="519" s="40" customFormat="1" ht="12.75"/>
    <row r="520" s="40" customFormat="1" ht="12.75"/>
    <row r="521" s="40" customFormat="1" ht="12.75"/>
    <row r="522" s="40" customFormat="1" ht="12.75"/>
    <row r="523" s="40" customFormat="1" ht="12.75"/>
    <row r="524" s="40" customFormat="1" ht="12.75"/>
    <row r="525" s="40" customFormat="1" ht="12.75"/>
    <row r="526" s="40" customFormat="1" ht="12.75"/>
    <row r="527" s="40" customFormat="1" ht="12.75"/>
    <row r="528" s="40" customFormat="1" ht="12.75"/>
    <row r="529" s="40" customFormat="1" ht="12.75"/>
    <row r="530" s="40" customFormat="1" ht="12.75"/>
    <row r="531" s="40" customFormat="1" ht="12.75"/>
    <row r="532" s="40" customFormat="1" ht="12.75"/>
    <row r="533" s="40" customFormat="1" ht="12.75"/>
    <row r="534" s="40" customFormat="1" ht="12.75"/>
    <row r="535" s="40" customFormat="1" ht="12.75"/>
    <row r="536" s="40" customFormat="1" ht="12.75"/>
    <row r="537" s="40" customFormat="1" ht="12.75"/>
    <row r="538" s="40" customFormat="1" ht="12.75"/>
    <row r="539" s="40" customFormat="1" ht="12.75"/>
    <row r="540" s="40" customFormat="1" ht="12.75"/>
    <row r="541" s="40" customFormat="1" ht="12.75"/>
    <row r="542" s="40" customFormat="1" ht="12.75"/>
    <row r="543" s="40" customFormat="1" ht="12.75"/>
    <row r="544" s="40" customFormat="1" ht="12.75"/>
    <row r="545" s="40" customFormat="1" ht="12.75"/>
    <row r="546" s="40" customFormat="1" ht="12.75"/>
    <row r="547" s="40" customFormat="1" ht="12.75"/>
    <row r="548" s="40" customFormat="1" ht="12.75"/>
    <row r="549" s="40" customFormat="1" ht="12.75"/>
    <row r="550" s="40" customFormat="1" ht="12.75"/>
    <row r="551" s="40" customFormat="1" ht="12.75"/>
    <row r="552" s="40" customFormat="1" ht="12.75"/>
    <row r="553" s="40" customFormat="1" ht="12.75"/>
    <row r="554" s="40" customFormat="1" ht="12.75"/>
    <row r="555" s="40" customFormat="1" ht="12.75"/>
    <row r="556" s="40" customFormat="1" ht="12.75"/>
    <row r="557" s="40" customFormat="1" ht="12.75"/>
    <row r="558" s="40" customFormat="1" ht="12.75"/>
    <row r="559" s="40" customFormat="1" ht="12.75"/>
    <row r="560" s="40" customFormat="1" ht="12.75"/>
    <row r="561" s="40" customFormat="1" ht="12.75"/>
    <row r="562" s="40" customFormat="1" ht="12.75"/>
    <row r="563" s="40" customFormat="1" ht="12.75"/>
    <row r="564" s="40" customFormat="1" ht="12.75"/>
    <row r="565" s="40" customFormat="1" ht="12.75"/>
    <row r="566" s="40" customFormat="1" ht="12.75"/>
    <row r="567" s="40" customFormat="1" ht="12.75"/>
    <row r="568" s="40" customFormat="1" ht="12.75"/>
    <row r="569" s="40" customFormat="1" ht="12.75"/>
    <row r="570" s="40" customFormat="1" ht="12.75"/>
    <row r="571" s="40" customFormat="1" ht="12.75"/>
    <row r="572" s="40" customFormat="1" ht="12.75"/>
    <row r="573" s="40" customFormat="1" ht="12.75"/>
    <row r="574" s="40" customFormat="1" ht="12.75"/>
    <row r="575" s="40" customFormat="1" ht="12.75"/>
    <row r="576" s="40" customFormat="1" ht="12.75"/>
    <row r="577" s="40" customFormat="1" ht="12.75"/>
    <row r="578" s="40" customFormat="1" ht="12.75"/>
    <row r="579" s="40" customFormat="1" ht="12.75"/>
    <row r="580" s="40" customFormat="1" ht="12.75"/>
    <row r="581" s="40" customFormat="1" ht="12.75"/>
    <row r="582" s="40" customFormat="1" ht="12.75"/>
    <row r="583" s="40" customFormat="1" ht="12.75"/>
    <row r="584" s="40" customFormat="1" ht="12.75"/>
    <row r="585" s="40" customFormat="1" ht="12.75"/>
    <row r="586" s="40" customFormat="1" ht="12.75"/>
    <row r="587" s="40" customFormat="1" ht="12.75"/>
    <row r="588" s="40" customFormat="1" ht="12.75"/>
    <row r="589" s="40" customFormat="1" ht="12.75"/>
    <row r="590" s="40" customFormat="1" ht="12.75"/>
    <row r="591" s="40" customFormat="1" ht="12.75"/>
    <row r="592" s="40" customFormat="1" ht="12.75"/>
    <row r="593" s="40" customFormat="1" ht="12.75"/>
    <row r="594" s="40" customFormat="1" ht="12.75"/>
    <row r="595" s="40" customFormat="1" ht="12.75"/>
    <row r="596" s="40" customFormat="1" ht="12.75"/>
    <row r="597" s="40" customFormat="1" ht="12.75"/>
    <row r="598" s="40" customFormat="1" ht="12.75"/>
    <row r="599" s="40" customFormat="1" ht="12.75"/>
    <row r="600" s="40" customFormat="1" ht="12.75"/>
    <row r="601" s="40" customFormat="1" ht="12.75"/>
    <row r="602" s="40" customFormat="1" ht="12.75"/>
    <row r="603" s="40" customFormat="1" ht="12.75"/>
    <row r="604" s="40" customFormat="1" ht="12.75"/>
    <row r="605" s="40" customFormat="1" ht="12.75"/>
    <row r="606" s="40" customFormat="1" ht="12.75"/>
    <row r="607" s="40" customFormat="1" ht="12.75"/>
    <row r="608" s="40" customFormat="1" ht="12.75"/>
    <row r="609" s="40" customFormat="1" ht="12.75"/>
    <row r="610" s="40" customFormat="1" ht="12.75"/>
    <row r="611" s="40" customFormat="1" ht="12.75"/>
    <row r="612" s="40" customFormat="1" ht="12.75"/>
    <row r="613" s="40" customFormat="1" ht="12.75"/>
    <row r="614" s="40" customFormat="1" ht="12.75"/>
    <row r="615" s="40" customFormat="1" ht="12.75"/>
    <row r="616" s="40" customFormat="1" ht="12.75"/>
    <row r="617" s="40" customFormat="1" ht="12.75"/>
    <row r="618" s="40" customFormat="1" ht="12.75"/>
    <row r="619" s="40" customFormat="1" ht="12.75"/>
    <row r="620" s="40" customFormat="1" ht="12.75"/>
    <row r="621" s="40" customFormat="1" ht="12.75"/>
    <row r="622" s="40" customFormat="1" ht="12.75"/>
    <row r="623" s="40" customFormat="1" ht="12.75"/>
    <row r="624" s="40" customFormat="1" ht="12.75"/>
    <row r="625" s="40" customFormat="1" ht="12.75"/>
    <row r="626" s="40" customFormat="1" ht="12.75"/>
    <row r="627" s="40" customFormat="1" ht="12.75"/>
    <row r="628" s="40" customFormat="1" ht="12.75"/>
    <row r="629" s="40" customFormat="1" ht="12.75"/>
    <row r="630" s="40" customFormat="1" ht="12.75"/>
    <row r="631" s="40" customFormat="1" ht="12.75"/>
    <row r="632" s="40" customFormat="1" ht="12.75"/>
    <row r="633" s="40" customFormat="1" ht="12.75"/>
    <row r="634" s="40" customFormat="1" ht="12.75"/>
    <row r="635" s="40" customFormat="1" ht="12.75"/>
    <row r="636" s="40" customFormat="1" ht="12.75"/>
    <row r="637" s="40" customFormat="1" ht="12.75"/>
    <row r="638" s="40" customFormat="1" ht="12.75"/>
    <row r="639" s="40" customFormat="1" ht="12.75"/>
    <row r="640" s="40" customFormat="1" ht="12.75"/>
    <row r="641" s="40" customFormat="1" ht="12.75"/>
    <row r="642" s="40" customFormat="1" ht="12.75"/>
    <row r="643" s="40" customFormat="1" ht="12.75"/>
    <row r="644" s="40" customFormat="1" ht="12.75"/>
    <row r="645" s="40" customFormat="1" ht="12.75"/>
    <row r="646" s="40" customFormat="1" ht="12.75"/>
    <row r="647" s="40" customFormat="1" ht="12.75"/>
    <row r="648" s="40" customFormat="1" ht="12.75"/>
    <row r="649" s="40" customFormat="1" ht="12.75"/>
    <row r="650" s="40" customFormat="1" ht="12.75"/>
    <row r="651" s="40" customFormat="1" ht="12.75"/>
    <row r="652" s="40" customFormat="1" ht="12.75"/>
    <row r="653" s="40" customFormat="1" ht="12.75"/>
    <row r="654" s="40" customFormat="1" ht="12.75"/>
    <row r="655" s="40" customFormat="1" ht="12.75"/>
    <row r="656" s="40" customFormat="1" ht="12.75"/>
    <row r="657" s="40" customFormat="1" ht="12.75"/>
    <row r="658" s="40" customFormat="1" ht="12.75"/>
    <row r="659" s="40" customFormat="1" ht="12.75"/>
    <row r="660" s="40" customFormat="1" ht="12.75"/>
    <row r="661" s="40" customFormat="1" ht="12.75"/>
    <row r="662" s="40" customFormat="1" ht="12.75"/>
    <row r="663" s="40" customFormat="1" ht="12.75"/>
    <row r="664" s="40" customFormat="1" ht="12.75"/>
    <row r="665" s="40" customFormat="1" ht="12.75"/>
    <row r="666" s="40" customFormat="1" ht="12.75"/>
    <row r="667" s="40" customFormat="1" ht="12.75"/>
    <row r="668" s="40" customFormat="1" ht="12.75"/>
    <row r="669" s="40" customFormat="1" ht="12.75"/>
    <row r="670" s="40" customFormat="1" ht="12.75"/>
    <row r="671" s="40" customFormat="1" ht="12.75"/>
    <row r="672" s="40" customFormat="1" ht="12.75"/>
    <row r="673" s="40" customFormat="1" ht="12.75"/>
    <row r="674" s="40" customFormat="1" ht="12.75"/>
    <row r="675" s="40" customFormat="1" ht="12.75"/>
    <row r="676" s="40" customFormat="1" ht="12.75"/>
    <row r="677" s="40" customFormat="1" ht="12.75"/>
    <row r="678" s="40" customFormat="1" ht="12.75"/>
    <row r="679" s="40" customFormat="1" ht="12.75"/>
    <row r="680" s="40" customFormat="1" ht="12.75"/>
    <row r="681" s="40" customFormat="1" ht="12.75"/>
    <row r="682" s="40" customFormat="1" ht="12.75"/>
    <row r="683" s="40" customFormat="1" ht="12.75"/>
    <row r="684" s="40" customFormat="1" ht="12.75"/>
    <row r="685" s="40" customFormat="1" ht="12.75"/>
    <row r="686" s="40" customFormat="1" ht="12.75"/>
    <row r="687" s="40" customFormat="1" ht="12.75"/>
    <row r="688" s="40" customFormat="1" ht="12.75"/>
    <row r="689" s="40" customFormat="1" ht="12.75"/>
    <row r="690" s="40" customFormat="1" ht="12.75"/>
    <row r="691" s="40" customFormat="1" ht="12.75"/>
    <row r="692" s="40" customFormat="1" ht="12.75"/>
    <row r="693" s="40" customFormat="1" ht="12.75"/>
    <row r="694" s="40" customFormat="1" ht="12.75"/>
    <row r="695" s="40" customFormat="1" ht="12.75"/>
    <row r="696" s="40" customFormat="1" ht="12.75"/>
    <row r="697" s="40" customFormat="1" ht="12.75"/>
    <row r="698" s="40" customFormat="1" ht="12.75"/>
    <row r="699" s="40" customFormat="1" ht="12.75"/>
    <row r="700" s="40" customFormat="1" ht="12.75"/>
    <row r="701" s="40" customFormat="1" ht="12.75"/>
    <row r="702" s="40" customFormat="1" ht="12.75"/>
    <row r="703" s="40" customFormat="1" ht="12.75"/>
    <row r="704" s="40" customFormat="1" ht="12.75"/>
    <row r="705" s="40" customFormat="1" ht="12.75"/>
    <row r="706" s="40" customFormat="1" ht="12.75"/>
    <row r="707" s="40" customFormat="1" ht="12.75"/>
    <row r="708" s="40" customFormat="1" ht="12.75"/>
    <row r="709" s="40" customFormat="1" ht="12.75"/>
    <row r="710" s="40" customFormat="1" ht="12.75"/>
    <row r="711" s="40" customFormat="1" ht="12.75"/>
    <row r="712" s="40" customFormat="1" ht="12.75"/>
    <row r="713" s="40" customFormat="1" ht="12.75"/>
    <row r="714" s="40" customFormat="1" ht="12.75"/>
    <row r="715" s="40" customFormat="1" ht="12.75"/>
    <row r="716" s="40" customFormat="1" ht="12.75"/>
    <row r="717" s="40" customFormat="1" ht="12.75"/>
    <row r="718" s="40" customFormat="1" ht="12.75"/>
    <row r="719" s="40" customFormat="1" ht="12.75"/>
    <row r="720" s="40" customFormat="1" ht="12.75"/>
    <row r="721" s="40" customFormat="1" ht="12.75"/>
    <row r="722" s="40" customFormat="1" ht="12.75"/>
    <row r="723" s="40" customFormat="1" ht="12.75"/>
    <row r="724" s="40" customFormat="1" ht="12.75"/>
    <row r="725" s="40" customFormat="1" ht="12.75"/>
    <row r="726" s="40" customFormat="1" ht="12.75"/>
    <row r="727" s="40" customFormat="1" ht="12.75"/>
    <row r="728" s="40" customFormat="1" ht="12.75"/>
    <row r="729" s="40" customFormat="1" ht="12.75"/>
    <row r="730" s="40" customFormat="1" ht="12.75"/>
    <row r="731" s="40" customFormat="1" ht="12.75"/>
    <row r="732" s="40" customFormat="1" ht="12.75"/>
    <row r="733" s="40" customFormat="1" ht="12.75"/>
    <row r="734" s="40" customFormat="1" ht="12.75"/>
    <row r="735" s="40" customFormat="1" ht="12.75"/>
    <row r="736" s="40" customFormat="1" ht="12.75"/>
    <row r="737" s="40" customFormat="1" ht="12.75"/>
    <row r="738" s="40" customFormat="1" ht="12.75"/>
    <row r="739" s="40" customFormat="1" ht="12.75"/>
    <row r="740" s="40" customFormat="1" ht="12.75"/>
    <row r="741" s="40" customFormat="1" ht="12.75"/>
    <row r="742" s="40" customFormat="1" ht="12.75"/>
    <row r="743" s="40" customFormat="1" ht="12.75"/>
    <row r="744" s="40" customFormat="1" ht="12.75"/>
    <row r="745" s="40" customFormat="1" ht="12.75"/>
    <row r="746" s="40" customFormat="1" ht="12.75"/>
    <row r="747" s="40" customFormat="1" ht="12.75"/>
    <row r="748" s="40" customFormat="1" ht="12.75"/>
    <row r="749" s="40" customFormat="1" ht="12.75"/>
    <row r="750" s="40" customFormat="1" ht="12.75"/>
    <row r="751" s="40" customFormat="1" ht="12.75"/>
    <row r="752" s="40" customFormat="1" ht="12.75"/>
    <row r="753" s="40" customFormat="1" ht="12.75"/>
    <row r="754" s="40" customFormat="1" ht="12.75"/>
    <row r="755" s="40" customFormat="1" ht="12.75"/>
    <row r="756" s="40" customFormat="1" ht="12.75"/>
    <row r="757" s="40" customFormat="1" ht="12.75"/>
    <row r="758" s="40" customFormat="1" ht="12.75"/>
    <row r="759" s="40" customFormat="1" ht="12.75"/>
    <row r="760" s="40" customFormat="1" ht="12.75"/>
    <row r="761" s="40" customFormat="1" ht="12.75"/>
    <row r="762" s="40" customFormat="1" ht="12.75"/>
    <row r="763" s="40" customFormat="1" ht="12.75"/>
    <row r="764" s="40" customFormat="1" ht="12.75"/>
    <row r="765" s="40" customFormat="1" ht="12.75"/>
    <row r="766" s="40" customFormat="1" ht="12.75"/>
    <row r="767" s="40" customFormat="1" ht="12.75"/>
    <row r="768" s="40" customFormat="1" ht="12.75"/>
    <row r="769" s="40" customFormat="1" ht="12.75"/>
    <row r="770" s="40" customFormat="1" ht="12.75"/>
    <row r="771" s="40" customFormat="1" ht="12.75"/>
    <row r="772" s="40" customFormat="1" ht="12.75"/>
    <row r="773" s="40" customFormat="1" ht="12.75"/>
    <row r="774" s="40" customFormat="1" ht="12.75"/>
    <row r="775" s="40" customFormat="1" ht="12.75"/>
    <row r="776" s="40" customFormat="1" ht="12.75"/>
    <row r="777" s="40" customFormat="1" ht="12.75"/>
    <row r="778" s="40" customFormat="1" ht="12.75"/>
    <row r="779" s="40" customFormat="1" ht="12.75"/>
    <row r="780" s="40" customFormat="1" ht="12.75"/>
    <row r="781" s="40" customFormat="1" ht="12.75"/>
    <row r="782" s="40" customFormat="1" ht="12.75"/>
    <row r="783" s="40" customFormat="1" ht="12.75"/>
    <row r="784" s="40" customFormat="1" ht="12.75"/>
    <row r="785" s="40" customFormat="1" ht="12.75"/>
    <row r="786" s="40" customFormat="1" ht="12.75"/>
    <row r="787" s="40" customFormat="1" ht="12.75"/>
    <row r="788" s="40" customFormat="1" ht="12.75"/>
    <row r="789" s="40" customFormat="1" ht="12.75"/>
    <row r="790" s="40" customFormat="1" ht="12.75"/>
    <row r="791" s="40" customFormat="1" ht="12.75"/>
    <row r="792" s="40" customFormat="1" ht="12.75"/>
    <row r="793" s="40" customFormat="1" ht="12.75"/>
    <row r="794" s="40" customFormat="1" ht="12.75"/>
    <row r="795" s="40" customFormat="1" ht="12.75"/>
    <row r="796" s="40" customFormat="1" ht="12.75"/>
    <row r="797" s="40" customFormat="1" ht="12.75"/>
    <row r="798" s="40" customFormat="1" ht="12.75"/>
    <row r="799" s="40" customFormat="1" ht="12.75"/>
    <row r="800" s="40" customFormat="1" ht="12.75"/>
    <row r="801" s="40" customFormat="1" ht="12.75"/>
    <row r="802" s="40" customFormat="1" ht="12.75"/>
    <row r="803" s="40" customFormat="1" ht="12.75"/>
    <row r="804" s="40" customFormat="1" ht="12.75"/>
    <row r="805" s="40" customFormat="1" ht="12.75"/>
    <row r="806" s="40" customFormat="1" ht="12.75"/>
    <row r="807" s="40" customFormat="1" ht="12.75"/>
    <row r="808" s="40" customFormat="1" ht="12.75"/>
    <row r="809" s="40" customFormat="1" ht="12.75"/>
    <row r="810" s="40" customFormat="1" ht="12.75"/>
    <row r="811" s="40" customFormat="1" ht="12.75"/>
    <row r="812" s="40" customFormat="1" ht="12.75"/>
    <row r="813" s="40" customFormat="1" ht="12.75"/>
    <row r="814" s="40" customFormat="1" ht="12.75"/>
    <row r="815" s="40" customFormat="1" ht="12.75"/>
    <row r="816" s="40" customFormat="1" ht="12.75"/>
    <row r="817" s="40" customFormat="1" ht="12.75"/>
    <row r="818" s="40" customFormat="1" ht="12.75"/>
    <row r="819" s="40" customFormat="1" ht="12.75"/>
    <row r="820" s="40" customFormat="1" ht="12.75"/>
    <row r="821" s="40" customFormat="1" ht="12.75"/>
    <row r="822" s="40" customFormat="1" ht="12.75"/>
    <row r="823" s="40" customFormat="1" ht="12.75"/>
    <row r="824" s="40" customFormat="1" ht="12.75"/>
    <row r="825" s="40" customFormat="1" ht="12.75"/>
    <row r="826" s="40" customFormat="1" ht="12.75"/>
    <row r="827" s="40" customFormat="1" ht="12.75"/>
    <row r="828" s="40" customFormat="1" ht="12.75"/>
    <row r="829" s="40" customFormat="1" ht="12.75"/>
    <row r="830" s="40" customFormat="1" ht="12.75"/>
    <row r="831" s="40" customFormat="1" ht="12.75"/>
    <row r="832" s="40" customFormat="1" ht="12.75"/>
    <row r="833" s="40" customFormat="1" ht="12.75"/>
    <row r="834" s="40" customFormat="1" ht="12.75"/>
    <row r="835" s="40" customFormat="1" ht="12.75"/>
    <row r="836" s="40" customFormat="1" ht="12.75"/>
    <row r="837" s="40" customFormat="1" ht="12.75"/>
    <row r="838" s="40" customFormat="1" ht="12.75"/>
    <row r="839" s="40" customFormat="1" ht="12.75"/>
    <row r="840" s="40" customFormat="1" ht="12.75"/>
    <row r="841" s="40" customFormat="1" ht="12.75"/>
    <row r="842" s="40" customFormat="1" ht="12.75"/>
    <row r="843" s="40" customFormat="1" ht="12.75"/>
    <row r="844" s="40" customFormat="1" ht="12.75"/>
    <row r="845" s="40" customFormat="1" ht="12.75"/>
    <row r="846" s="40" customFormat="1" ht="12.75"/>
    <row r="847" s="40" customFormat="1" ht="12.75"/>
    <row r="848" s="40" customFormat="1" ht="12.75"/>
    <row r="849" s="40" customFormat="1" ht="12.75"/>
    <row r="850" s="40" customFormat="1" ht="12.75"/>
    <row r="851" s="40" customFormat="1" ht="12.75"/>
    <row r="852" s="40" customFormat="1" ht="12.75"/>
    <row r="853" s="40" customFormat="1" ht="12.75"/>
    <row r="854" s="40" customFormat="1" ht="12.75"/>
    <row r="855" s="40" customFormat="1" ht="12.75"/>
    <row r="856" s="40" customFormat="1" ht="12.75"/>
    <row r="857" s="40" customFormat="1" ht="12.75"/>
    <row r="858" s="40" customFormat="1" ht="12.75"/>
    <row r="859" s="40" customFormat="1" ht="12.75"/>
    <row r="860" s="40" customFormat="1" ht="12.75"/>
    <row r="861" s="40" customFormat="1" ht="12.75"/>
    <row r="862" s="40" customFormat="1" ht="12.75"/>
    <row r="863" s="40" customFormat="1" ht="12.75"/>
    <row r="864" s="40" customFormat="1" ht="12.75"/>
    <row r="865" s="40" customFormat="1" ht="12.75"/>
    <row r="866" s="40" customFormat="1" ht="12.75"/>
    <row r="867" s="40" customFormat="1" ht="12.75"/>
    <row r="868" s="40" customFormat="1" ht="12.75"/>
    <row r="869" s="40" customFormat="1" ht="12.75"/>
    <row r="870" s="40" customFormat="1" ht="12.75"/>
    <row r="871" s="40" customFormat="1" ht="12.75"/>
    <row r="872" s="40" customFormat="1" ht="12.75"/>
    <row r="873" s="40" customFormat="1" ht="12.75"/>
    <row r="874" s="40" customFormat="1" ht="12.75"/>
    <row r="875" s="40" customFormat="1" ht="12.75"/>
    <row r="876" s="40" customFormat="1" ht="12.75"/>
    <row r="877" s="40" customFormat="1" ht="12.75"/>
    <row r="878" s="40" customFormat="1" ht="12.75"/>
    <row r="879" s="40" customFormat="1" ht="12.75"/>
    <row r="880" s="40" customFormat="1" ht="12.75"/>
    <row r="881" s="40" customFormat="1" ht="12.75"/>
    <row r="882" s="40" customFormat="1" ht="12.75"/>
    <row r="883" s="40" customFormat="1" ht="12.75"/>
    <row r="884" s="40" customFormat="1" ht="12.75"/>
    <row r="885" s="40" customFormat="1" ht="12.75"/>
    <row r="886" s="40" customFormat="1" ht="12.75"/>
    <row r="887" s="40" customFormat="1" ht="12.75"/>
    <row r="888" s="40" customFormat="1" ht="12.75"/>
    <row r="889" s="40" customFormat="1" ht="12.75"/>
    <row r="890" s="40" customFormat="1" ht="12.75"/>
    <row r="891" s="40" customFormat="1" ht="12.75"/>
    <row r="892" s="40" customFormat="1" ht="12.75"/>
    <row r="893" s="40" customFormat="1" ht="12.75"/>
    <row r="894" s="40" customFormat="1" ht="12.75"/>
    <row r="895" s="40" customFormat="1" ht="12.75"/>
    <row r="896" s="40" customFormat="1" ht="12.75"/>
    <row r="897" s="40" customFormat="1" ht="12.75"/>
    <row r="898" s="40" customFormat="1" ht="12.75"/>
    <row r="899" s="40" customFormat="1" ht="12.75"/>
    <row r="900" s="40" customFormat="1" ht="12.75"/>
    <row r="901" s="40" customFormat="1" ht="12.75"/>
    <row r="902" s="40" customFormat="1" ht="12.75"/>
    <row r="903" s="40" customFormat="1" ht="12.75"/>
    <row r="904" s="40" customFormat="1" ht="12.75"/>
    <row r="905" s="40" customFormat="1" ht="12.75"/>
    <row r="906" s="40" customFormat="1" ht="12.75"/>
    <row r="907" s="40" customFormat="1" ht="12.75"/>
    <row r="908" s="40" customFormat="1" ht="12.75"/>
    <row r="909" s="40" customFormat="1" ht="12.75"/>
    <row r="910" s="40" customFormat="1" ht="12.75"/>
    <row r="911" s="40" customFormat="1" ht="12.75"/>
    <row r="912" s="40" customFormat="1" ht="12.75"/>
    <row r="913" s="40" customFormat="1" ht="12.75"/>
    <row r="914" s="40" customFormat="1" ht="12.75"/>
    <row r="915" s="40" customFormat="1" ht="12.75"/>
    <row r="916" s="40" customFormat="1" ht="12.75"/>
    <row r="917" s="40" customFormat="1" ht="12.75"/>
    <row r="918" s="40" customFormat="1" ht="12.75"/>
    <row r="919" s="40" customFormat="1" ht="12.75"/>
    <row r="920" s="40" customFormat="1" ht="12.75"/>
    <row r="921" s="40" customFormat="1" ht="12.75"/>
    <row r="922" s="40" customFormat="1" ht="12.75"/>
    <row r="923" s="40" customFormat="1" ht="12.75"/>
    <row r="924" s="40" customFormat="1" ht="12.75"/>
    <row r="925" s="40" customFormat="1" ht="12.75"/>
    <row r="926" s="40" customFormat="1" ht="12.75"/>
    <row r="927" s="40" customFormat="1" ht="12.75"/>
    <row r="928" s="40" customFormat="1" ht="12.75"/>
    <row r="929" s="40" customFormat="1" ht="12.75"/>
    <row r="930" s="40" customFormat="1" ht="12.75"/>
    <row r="931" s="40" customFormat="1" ht="12.75"/>
    <row r="932" s="40" customFormat="1" ht="12.75"/>
    <row r="933" s="40" customFormat="1" ht="12.75"/>
    <row r="934" s="40" customFormat="1" ht="12.75"/>
    <row r="935" s="40" customFormat="1" ht="12.75"/>
    <row r="936" s="40" customFormat="1" ht="12.75"/>
    <row r="937" s="40" customFormat="1" ht="12.75"/>
    <row r="938" s="40" customFormat="1" ht="12.75"/>
    <row r="939" s="40" customFormat="1" ht="12.75"/>
    <row r="940" s="40" customFormat="1" ht="12.75"/>
    <row r="941" s="40" customFormat="1" ht="12.75"/>
    <row r="942" s="40" customFormat="1" ht="12.75"/>
    <row r="943" s="40" customFormat="1" ht="12.75"/>
    <row r="944" s="40" customFormat="1" ht="12.75"/>
    <row r="945" s="40" customFormat="1" ht="12.75"/>
    <row r="946" s="40" customFormat="1" ht="12.75"/>
    <row r="947" s="40" customFormat="1" ht="12.75"/>
    <row r="948" s="40" customFormat="1" ht="12.75"/>
    <row r="949" s="40" customFormat="1" ht="12.75"/>
    <row r="950" s="40" customFormat="1" ht="12.75"/>
    <row r="951" s="40" customFormat="1" ht="12.75"/>
    <row r="952" s="40" customFormat="1" ht="12.75"/>
    <row r="953" s="40" customFormat="1" ht="12.75"/>
    <row r="954" s="40" customFormat="1" ht="12.75"/>
    <row r="955" s="40" customFormat="1" ht="12.75"/>
    <row r="956" s="40" customFormat="1" ht="12.75"/>
    <row r="957" s="40" customFormat="1" ht="12.75"/>
    <row r="958" s="40" customFormat="1" ht="12.75"/>
    <row r="959" s="40" customFormat="1" ht="12.75"/>
    <row r="960" s="40" customFormat="1" ht="12.75"/>
    <row r="961" s="40" customFormat="1" ht="12.75"/>
    <row r="962" s="40" customFormat="1" ht="12.75"/>
    <row r="963" s="40" customFormat="1" ht="12.75"/>
    <row r="964" s="40" customFormat="1" ht="12.75"/>
    <row r="965" s="40" customFormat="1" ht="12.75"/>
    <row r="966" s="40" customFormat="1" ht="12.75"/>
    <row r="967" s="40" customFormat="1" ht="12.75"/>
    <row r="968" s="40" customFormat="1" ht="12.75"/>
    <row r="969" s="40" customFormat="1" ht="12.75"/>
    <row r="970" s="40" customFormat="1" ht="12.75"/>
    <row r="971" s="40" customFormat="1" ht="12.75"/>
    <row r="972" s="40" customFormat="1" ht="12.75"/>
    <row r="973" s="40" customFormat="1" ht="12.75"/>
    <row r="974" s="40" customFormat="1" ht="12.75"/>
    <row r="975" s="40" customFormat="1" ht="12.75"/>
    <row r="976" s="40" customFormat="1" ht="12.75"/>
    <row r="977" s="40" customFormat="1" ht="12.75"/>
    <row r="978" s="40" customFormat="1" ht="12.75"/>
    <row r="979" s="40" customFormat="1" ht="12.75"/>
    <row r="980" s="40" customFormat="1" ht="12.75"/>
    <row r="981" s="40" customFormat="1" ht="12.75"/>
    <row r="982" s="40" customFormat="1" ht="12.75"/>
    <row r="983" s="40" customFormat="1" ht="12.75"/>
    <row r="984" s="40" customFormat="1" ht="12.75"/>
    <row r="985" s="40" customFormat="1" ht="12.75"/>
    <row r="986" s="40" customFormat="1" ht="12.75"/>
    <row r="987" s="40" customFormat="1" ht="12.75"/>
    <row r="988" s="40" customFormat="1" ht="12.75"/>
    <row r="989" s="40" customFormat="1" ht="12.75"/>
    <row r="990" s="40" customFormat="1" ht="12.75"/>
    <row r="991" s="40" customFormat="1" ht="12.75"/>
    <row r="992" s="40" customFormat="1" ht="12.75"/>
    <row r="993" s="40" customFormat="1" ht="12.75"/>
    <row r="994" s="40" customFormat="1" ht="12.75"/>
    <row r="995" s="40" customFormat="1" ht="12.75"/>
    <row r="996" s="40" customFormat="1" ht="12.75"/>
    <row r="997" s="40" customFormat="1" ht="12.75"/>
    <row r="998" s="40" customFormat="1" ht="12.75"/>
    <row r="999" s="40" customFormat="1" ht="12.75"/>
    <row r="1000" s="40" customFormat="1" ht="12.75"/>
    <row r="1001" s="40" customFormat="1" ht="12.75"/>
    <row r="1002" s="40" customFormat="1" ht="12.75"/>
    <row r="1003" s="40" customFormat="1" ht="12.75"/>
    <row r="1004" s="40" customFormat="1" ht="12.75"/>
    <row r="1005" s="40" customFormat="1" ht="12.75"/>
    <row r="1006" s="40" customFormat="1" ht="12.75"/>
    <row r="1007" s="40" customFormat="1" ht="12.75"/>
    <row r="1008" s="40" customFormat="1" ht="12.75"/>
    <row r="1009" s="40" customFormat="1" ht="12.75"/>
    <row r="1010" s="40" customFormat="1" ht="12.75"/>
    <row r="1011" s="40" customFormat="1" ht="12.75"/>
    <row r="1012" s="40" customFormat="1" ht="12.75"/>
    <row r="1013" s="40" customFormat="1" ht="12.75"/>
    <row r="1014" s="40" customFormat="1" ht="12.75"/>
    <row r="1015" s="40" customFormat="1" ht="12.75"/>
    <row r="1016" s="40" customFormat="1" ht="12.75"/>
    <row r="1017" s="40" customFormat="1" ht="12.75"/>
    <row r="1018" s="40" customFormat="1" ht="12.75"/>
    <row r="1019" s="40" customFormat="1" ht="12.75"/>
    <row r="1020" s="40" customFormat="1" ht="12.75"/>
    <row r="1021" s="40" customFormat="1" ht="12.75"/>
    <row r="1022" s="40" customFormat="1" ht="12.75"/>
    <row r="1023" s="40" customFormat="1" ht="12.75"/>
    <row r="1024" s="40" customFormat="1" ht="12.75"/>
    <row r="1025" s="40" customFormat="1" ht="12.75"/>
    <row r="1026" s="40" customFormat="1" ht="12.75"/>
    <row r="1027" s="40" customFormat="1" ht="12.75"/>
    <row r="1028" s="40" customFormat="1" ht="12.75"/>
    <row r="1029" s="40" customFormat="1" ht="12.75"/>
    <row r="1030" s="40" customFormat="1" ht="12.75"/>
    <row r="1031" s="40" customFormat="1" ht="12.75"/>
    <row r="1032" s="40" customFormat="1" ht="12.75"/>
    <row r="1033" s="40" customFormat="1" ht="12.75"/>
    <row r="1034" s="40" customFormat="1" ht="12.75"/>
    <row r="1035" s="40" customFormat="1" ht="12.75"/>
    <row r="1036" s="40" customFormat="1" ht="12.75"/>
    <row r="1037" s="40" customFormat="1" ht="12.75"/>
    <row r="1038" s="40" customFormat="1" ht="12.75"/>
    <row r="1039" s="40" customFormat="1" ht="12.75"/>
    <row r="1040" s="40" customFormat="1" ht="12.75"/>
    <row r="1041" s="40" customFormat="1" ht="12.75"/>
    <row r="1042" s="40" customFormat="1" ht="12.75"/>
    <row r="1043" s="40" customFormat="1" ht="12.75"/>
    <row r="1044" s="40" customFormat="1" ht="12.75"/>
    <row r="1045" s="40" customFormat="1" ht="12.75"/>
    <row r="1046" s="40" customFormat="1" ht="12.75"/>
    <row r="1047" s="40" customFormat="1" ht="12.75"/>
    <row r="1048" s="40" customFormat="1" ht="12.75"/>
    <row r="1049" s="40" customFormat="1" ht="12.75"/>
    <row r="1050" s="40" customFormat="1" ht="12.75"/>
    <row r="1051" s="40" customFormat="1" ht="12.75"/>
    <row r="1052" s="40" customFormat="1" ht="12.75"/>
    <row r="1053" s="40" customFormat="1" ht="12.75"/>
    <row r="1054" s="40" customFormat="1" ht="12.75"/>
    <row r="1055" s="40" customFormat="1" ht="12.75"/>
    <row r="1056" s="40" customFormat="1" ht="12.75"/>
    <row r="1057" s="40" customFormat="1" ht="12.75"/>
    <row r="1058" s="40" customFormat="1" ht="12.75"/>
    <row r="1059" s="40" customFormat="1" ht="12.75"/>
    <row r="1060" s="40" customFormat="1" ht="12.75"/>
    <row r="1061" s="40" customFormat="1" ht="12.75"/>
    <row r="1062" s="40" customFormat="1" ht="12.75"/>
    <row r="1063" s="40" customFormat="1" ht="12.75"/>
    <row r="1064" s="40" customFormat="1" ht="12.75"/>
    <row r="1065" s="40" customFormat="1" ht="12.75"/>
    <row r="1066" s="40" customFormat="1" ht="12.75"/>
    <row r="1067" s="40" customFormat="1" ht="12.75"/>
    <row r="1068" s="40" customFormat="1" ht="12.75"/>
    <row r="1069" s="40" customFormat="1" ht="12.75"/>
    <row r="1070" s="40" customFormat="1" ht="12.75"/>
    <row r="1071" s="40" customFormat="1" ht="12.75"/>
    <row r="1072" s="40" customFormat="1" ht="12.75"/>
    <row r="1073" s="40" customFormat="1" ht="12.75"/>
    <row r="1074" s="40" customFormat="1" ht="12.75"/>
    <row r="1075" s="40" customFormat="1" ht="12.75"/>
    <row r="1076" s="40" customFormat="1" ht="12.75"/>
    <row r="1077" s="40" customFormat="1" ht="12.75"/>
    <row r="1078" s="40" customFormat="1" ht="12.75"/>
    <row r="1079" s="40" customFormat="1" ht="12.75"/>
    <row r="1080" s="40" customFormat="1" ht="12.75"/>
    <row r="1081" s="40" customFormat="1" ht="12.75"/>
    <row r="1082" s="40" customFormat="1" ht="12.75"/>
    <row r="1083" s="40" customFormat="1" ht="12.75"/>
    <row r="1084" s="40" customFormat="1" ht="12.75"/>
    <row r="1085" s="40" customFormat="1" ht="12.75"/>
    <row r="1086" s="40" customFormat="1" ht="12.75"/>
    <row r="1087" s="40" customFormat="1" ht="12.75"/>
    <row r="1088" s="40" customFormat="1" ht="12.75"/>
    <row r="1089" s="40" customFormat="1" ht="12.75"/>
    <row r="1090" s="40" customFormat="1" ht="12.75"/>
    <row r="1091" s="40" customFormat="1" ht="12.75"/>
    <row r="1092" s="40" customFormat="1" ht="12.75"/>
    <row r="1093" s="40" customFormat="1" ht="12.75"/>
    <row r="1094" s="40" customFormat="1" ht="12.75"/>
    <row r="1095" s="40" customFormat="1" ht="12.75"/>
    <row r="1096" s="40" customFormat="1" ht="12.75"/>
    <row r="1097" s="40" customFormat="1" ht="12.75"/>
    <row r="1098" s="40" customFormat="1" ht="12.75"/>
    <row r="1099" s="40" customFormat="1" ht="12.75"/>
    <row r="1100" s="40" customFormat="1" ht="12.75"/>
    <row r="1101" s="40" customFormat="1" ht="12.75"/>
    <row r="1102" s="40" customFormat="1" ht="12.75"/>
    <row r="1103" s="40" customFormat="1" ht="12.75"/>
    <row r="1104" s="40" customFormat="1" ht="12.75"/>
    <row r="1105" s="40" customFormat="1" ht="12.75"/>
    <row r="1106" s="40" customFormat="1" ht="12.75"/>
    <row r="1107" s="40" customFormat="1" ht="12.75"/>
    <row r="1108" s="40" customFormat="1" ht="12.75"/>
    <row r="1109" s="40" customFormat="1" ht="12.75"/>
    <row r="1110" s="40" customFormat="1" ht="12.75"/>
    <row r="1111" s="40" customFormat="1" ht="12.75"/>
    <row r="1112" s="40" customFormat="1" ht="12.75"/>
    <row r="1113" s="40" customFormat="1" ht="12.75"/>
    <row r="1114" s="40" customFormat="1" ht="12.75"/>
    <row r="1115" s="40" customFormat="1" ht="12.75"/>
    <row r="1116" s="40" customFormat="1" ht="12.75"/>
    <row r="1117" s="40" customFormat="1" ht="12.75"/>
    <row r="1118" s="40" customFormat="1" ht="12.75"/>
    <row r="1119" s="40" customFormat="1" ht="12.75"/>
    <row r="1120" s="40" customFormat="1" ht="12.75"/>
    <row r="1121" s="40" customFormat="1" ht="12.75"/>
    <row r="1122" s="40" customFormat="1" ht="12.75"/>
    <row r="1123" s="40" customFormat="1" ht="12.75"/>
    <row r="1124" s="40" customFormat="1" ht="12.75"/>
    <row r="1125" s="40" customFormat="1" ht="12.75"/>
    <row r="1126" s="40" customFormat="1" ht="12.75"/>
    <row r="1127" s="40" customFormat="1" ht="12.75"/>
    <row r="1128" s="40" customFormat="1" ht="12.75"/>
    <row r="1129" s="40" customFormat="1" ht="12.75"/>
    <row r="1130" s="40" customFormat="1" ht="12.75"/>
    <row r="1131" s="40" customFormat="1" ht="12.75"/>
    <row r="1132" s="40" customFormat="1" ht="12.75"/>
    <row r="1133" s="40" customFormat="1" ht="12.75"/>
    <row r="1134" s="40" customFormat="1" ht="12.75"/>
    <row r="1135" s="40" customFormat="1" ht="12.75"/>
    <row r="1136" s="40" customFormat="1" ht="12.75"/>
    <row r="1137" s="40" customFormat="1" ht="12.75"/>
    <row r="1138" s="40" customFormat="1" ht="12.75"/>
    <row r="1139" s="40" customFormat="1" ht="12.75"/>
    <row r="1140" s="40" customFormat="1" ht="12.75"/>
    <row r="1141" s="40" customFormat="1" ht="12.75"/>
    <row r="1142" s="40" customFormat="1" ht="12.75"/>
    <row r="1143" s="40" customFormat="1" ht="12.75"/>
    <row r="1144" s="40" customFormat="1" ht="12.75"/>
    <row r="1145" s="40" customFormat="1" ht="12.75"/>
    <row r="1146" s="40" customFormat="1" ht="12.75"/>
    <row r="1147" s="40" customFormat="1" ht="12.75"/>
    <row r="1148" s="40" customFormat="1" ht="12.75"/>
    <row r="1149" spans="1:11" s="40" customFormat="1" ht="12.75">
      <c r="A1149"/>
      <c r="B1149"/>
      <c r="C1149"/>
      <c r="D1149"/>
      <c r="E1149"/>
      <c r="F1149"/>
      <c r="G1149"/>
      <c r="H1149"/>
      <c r="I1149"/>
      <c r="J1149"/>
      <c r="K1149"/>
    </row>
    <row r="1150" spans="1:11" s="40" customFormat="1" ht="12.75">
      <c r="A1150"/>
      <c r="B1150"/>
      <c r="C1150"/>
      <c r="D1150"/>
      <c r="E1150"/>
      <c r="F1150"/>
      <c r="G1150"/>
      <c r="H1150"/>
      <c r="I1150"/>
      <c r="J1150"/>
      <c r="K1150"/>
    </row>
    <row r="1151" spans="1:11" s="40" customFormat="1" ht="12.75">
      <c r="A1151"/>
      <c r="B1151"/>
      <c r="C1151"/>
      <c r="D1151"/>
      <c r="E1151"/>
      <c r="F1151"/>
      <c r="G1151"/>
      <c r="H1151"/>
      <c r="I1151"/>
      <c r="J1151"/>
      <c r="K1151"/>
    </row>
    <row r="1152" spans="1:11" s="40" customFormat="1" ht="12.75">
      <c r="A1152"/>
      <c r="B1152"/>
      <c r="C1152"/>
      <c r="D1152"/>
      <c r="E1152"/>
      <c r="F1152"/>
      <c r="G1152"/>
      <c r="H1152"/>
      <c r="I1152"/>
      <c r="J1152"/>
      <c r="K1152"/>
    </row>
    <row r="1153" spans="1:11" s="40" customFormat="1" ht="12.75">
      <c r="A1153"/>
      <c r="B1153"/>
      <c r="C1153"/>
      <c r="D1153"/>
      <c r="E1153"/>
      <c r="F1153"/>
      <c r="G1153"/>
      <c r="H1153"/>
      <c r="I1153"/>
      <c r="J1153"/>
      <c r="K1153"/>
    </row>
    <row r="1154" spans="1:11" s="40" customFormat="1" ht="12.75">
      <c r="A1154"/>
      <c r="B1154"/>
      <c r="C1154"/>
      <c r="D1154"/>
      <c r="E1154"/>
      <c r="F1154"/>
      <c r="G1154"/>
      <c r="H1154"/>
      <c r="I1154"/>
      <c r="J1154"/>
      <c r="K1154"/>
    </row>
    <row r="1155" spans="1:11" s="40" customFormat="1" ht="12.75">
      <c r="A1155"/>
      <c r="B1155"/>
      <c r="C1155"/>
      <c r="D1155"/>
      <c r="E1155"/>
      <c r="F1155"/>
      <c r="G1155"/>
      <c r="H1155"/>
      <c r="I1155"/>
      <c r="J1155"/>
      <c r="K1155"/>
    </row>
    <row r="1156" spans="1:11" s="40" customFormat="1" ht="12.75">
      <c r="A1156"/>
      <c r="B1156"/>
      <c r="C1156"/>
      <c r="D1156"/>
      <c r="E1156"/>
      <c r="F1156"/>
      <c r="G1156"/>
      <c r="H1156"/>
      <c r="I1156"/>
      <c r="J1156"/>
      <c r="K1156"/>
    </row>
    <row r="1157" spans="1:11" s="40" customFormat="1" ht="12.75">
      <c r="A1157"/>
      <c r="B1157"/>
      <c r="C1157"/>
      <c r="D1157"/>
      <c r="E1157"/>
      <c r="F1157"/>
      <c r="G1157"/>
      <c r="H1157"/>
      <c r="I1157"/>
      <c r="J1157"/>
      <c r="K1157"/>
    </row>
  </sheetData>
  <sheetProtection password="DFFE" sheet="1"/>
  <mergeCells count="66">
    <mergeCell ref="G190:H190"/>
    <mergeCell ref="G191:H191"/>
    <mergeCell ref="G192:H192"/>
    <mergeCell ref="A179:K179"/>
    <mergeCell ref="A180:K188"/>
    <mergeCell ref="A174:K174"/>
    <mergeCell ref="A175:K175"/>
    <mergeCell ref="B176:D176"/>
    <mergeCell ref="G176:H176"/>
    <mergeCell ref="I176:K176"/>
    <mergeCell ref="B32:F32"/>
    <mergeCell ref="A15:B16"/>
    <mergeCell ref="A178:K178"/>
    <mergeCell ref="C15:J16"/>
    <mergeCell ref="C17:K17"/>
    <mergeCell ref="D33:E33"/>
    <mergeCell ref="D34:E34"/>
    <mergeCell ref="D39:E39"/>
    <mergeCell ref="D40:E40"/>
    <mergeCell ref="A177:K177"/>
    <mergeCell ref="A162:K162"/>
    <mergeCell ref="A163:K169"/>
    <mergeCell ref="A170:K170"/>
    <mergeCell ref="A171:K171"/>
    <mergeCell ref="A172:K172"/>
    <mergeCell ref="B173:D173"/>
    <mergeCell ref="G173:H173"/>
    <mergeCell ref="I173:K173"/>
    <mergeCell ref="A11:K11"/>
    <mergeCell ref="A12:K12"/>
    <mergeCell ref="A9:K9"/>
    <mergeCell ref="A10:K10"/>
    <mergeCell ref="A13:K13"/>
    <mergeCell ref="C14:K14"/>
    <mergeCell ref="B1:I1"/>
    <mergeCell ref="J1:K1"/>
    <mergeCell ref="B2:I2"/>
    <mergeCell ref="J2:K2"/>
    <mergeCell ref="B3:I3"/>
    <mergeCell ref="J3:K3"/>
    <mergeCell ref="B4:I4"/>
    <mergeCell ref="J4:K4"/>
    <mergeCell ref="D35:E35"/>
    <mergeCell ref="D36:E36"/>
    <mergeCell ref="D37:E37"/>
    <mergeCell ref="D38:E38"/>
    <mergeCell ref="C5:F5"/>
    <mergeCell ref="A6:K6"/>
    <mergeCell ref="A7:K7"/>
    <mergeCell ref="A8:K8"/>
    <mergeCell ref="D47:E47"/>
    <mergeCell ref="D48:E48"/>
    <mergeCell ref="D41:E41"/>
    <mergeCell ref="D42:E42"/>
    <mergeCell ref="D43:E43"/>
    <mergeCell ref="D44:E44"/>
    <mergeCell ref="D54:E54"/>
    <mergeCell ref="D55:E55"/>
    <mergeCell ref="D57:E57"/>
    <mergeCell ref="B33:B34"/>
    <mergeCell ref="D49:E49"/>
    <mergeCell ref="D50:E50"/>
    <mergeCell ref="D51:E51"/>
    <mergeCell ref="D53:E53"/>
    <mergeCell ref="D45:E45"/>
    <mergeCell ref="D46:E46"/>
  </mergeCells>
  <printOptions/>
  <pageMargins left="0.4" right="0.4" top="1.75" bottom="0.5" header="0.5" footer="0.3"/>
  <pageSetup fitToHeight="0" fitToWidth="1" horizontalDpi="600" verticalDpi="600" orientation="portrait" scale="64" r:id="rId3"/>
  <headerFooter alignWithMargins="0">
    <oddHeader>&amp;L&amp;6&amp;G&amp;C&amp;"Arial,Bold"&amp;16CHAPTER 5
ESTIMATING RADIANT HEAT FLUX FROM FIRE
TO A TARGET FUEL AT GROUND LEVEL
UNDER WIND-FREE CONDITIONS
SOLID FLAME RADIATION MODEL&amp;R&amp;"Arial,Bold"&amp;16
Version 1805.1
(SI Units)</oddHeader>
    <oddFooter>&amp;L&amp;F&amp;C&amp;7&amp;P of &amp;N&amp;R&amp;D&amp;T</oddFooter>
  </headerFooter>
  <rowBreaks count="3" manualBreakCount="3">
    <brk id="58" max="10" man="1"/>
    <brk id="110" max="10" man="1"/>
    <brk id="155" max="10" man="1"/>
  </rowBreaks>
  <drawing r:id="rId1"/>
  <legacyDrawingHF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K285"/>
  <sheetViews>
    <sheetView showGridLines="0" showRowColHeaders="0" zoomScaleSheetLayoutView="75" zoomScalePageLayoutView="0" workbookViewId="0" topLeftCell="A1">
      <selection activeCell="G5" sqref="G5"/>
    </sheetView>
  </sheetViews>
  <sheetFormatPr defaultColWidth="9.140625" defaultRowHeight="12.75"/>
  <cols>
    <col min="1" max="1" width="12.28125" style="0" customWidth="1"/>
    <col min="2" max="2" width="28.7109375" style="0" customWidth="1"/>
    <col min="3" max="3" width="17.57421875" style="0" customWidth="1"/>
    <col min="4" max="4" width="15.28125" style="0" customWidth="1"/>
    <col min="5" max="5" width="12.140625" style="0" customWidth="1"/>
    <col min="6" max="6" width="19.7109375" style="0" customWidth="1"/>
    <col min="7" max="7" width="14.57421875" style="0" customWidth="1"/>
    <col min="8" max="8" width="6.421875" style="0" customWidth="1"/>
    <col min="9" max="9" width="9.140625" style="0" customWidth="1"/>
    <col min="10" max="10" width="13.00390625" style="0" customWidth="1"/>
  </cols>
  <sheetData>
    <row r="1" spans="1:11" ht="20.25">
      <c r="A1" s="80"/>
      <c r="B1" s="192" t="s">
        <v>103</v>
      </c>
      <c r="C1" s="192"/>
      <c r="D1" s="192"/>
      <c r="E1" s="192"/>
      <c r="F1" s="192"/>
      <c r="G1" s="192"/>
      <c r="H1" s="192"/>
      <c r="I1" s="192"/>
      <c r="J1" s="191"/>
      <c r="K1" s="191"/>
    </row>
    <row r="2" spans="1:11" ht="20.25">
      <c r="A2" s="80"/>
      <c r="B2" s="192" t="s">
        <v>104</v>
      </c>
      <c r="C2" s="192"/>
      <c r="D2" s="192"/>
      <c r="E2" s="192"/>
      <c r="F2" s="192"/>
      <c r="G2" s="192"/>
      <c r="H2" s="192"/>
      <c r="I2" s="192"/>
      <c r="J2" s="192"/>
      <c r="K2" s="191"/>
    </row>
    <row r="3" spans="1:11" ht="20.25">
      <c r="A3" s="80"/>
      <c r="B3" s="192" t="s">
        <v>237</v>
      </c>
      <c r="C3" s="192"/>
      <c r="D3" s="192"/>
      <c r="E3" s="192"/>
      <c r="F3" s="192"/>
      <c r="G3" s="192"/>
      <c r="H3" s="192"/>
      <c r="I3" s="192"/>
      <c r="J3" s="193" t="s">
        <v>97</v>
      </c>
      <c r="K3" s="193"/>
    </row>
    <row r="4" spans="1:11" ht="20.25">
      <c r="A4" s="80"/>
      <c r="B4" s="192" t="s">
        <v>106</v>
      </c>
      <c r="C4" s="192"/>
      <c r="D4" s="192"/>
      <c r="E4" s="192"/>
      <c r="F4" s="192"/>
      <c r="G4" s="192"/>
      <c r="H4" s="192"/>
      <c r="I4" s="192"/>
      <c r="J4" s="194" t="s">
        <v>227</v>
      </c>
      <c r="K4" s="194"/>
    </row>
    <row r="5" spans="1:11" ht="20.25">
      <c r="A5" s="80"/>
      <c r="B5" s="80"/>
      <c r="C5" s="192" t="s">
        <v>37</v>
      </c>
      <c r="D5" s="192"/>
      <c r="E5" s="192"/>
      <c r="F5" s="192"/>
      <c r="G5" s="80"/>
      <c r="H5" s="80"/>
      <c r="I5" s="80"/>
      <c r="J5" s="80"/>
      <c r="K5" s="80"/>
    </row>
    <row r="6" spans="1:11" ht="18">
      <c r="A6" s="199"/>
      <c r="B6" s="191"/>
      <c r="C6" s="191"/>
      <c r="D6" s="191"/>
      <c r="E6" s="191"/>
      <c r="F6" s="191"/>
      <c r="G6" s="191"/>
      <c r="H6" s="191"/>
      <c r="I6" s="191"/>
      <c r="J6" s="191"/>
      <c r="K6" s="191"/>
    </row>
    <row r="7" spans="1:11" ht="15" customHeight="1">
      <c r="A7" s="200" t="s">
        <v>98</v>
      </c>
      <c r="B7" s="201"/>
      <c r="C7" s="201"/>
      <c r="D7" s="201"/>
      <c r="E7" s="201"/>
      <c r="F7" s="201"/>
      <c r="G7" s="201"/>
      <c r="H7" s="201"/>
      <c r="I7" s="201"/>
      <c r="J7" s="201"/>
      <c r="K7" s="202"/>
    </row>
    <row r="8" spans="1:11" ht="15" customHeight="1">
      <c r="A8" s="203" t="s">
        <v>80</v>
      </c>
      <c r="B8" s="204"/>
      <c r="C8" s="204"/>
      <c r="D8" s="204"/>
      <c r="E8" s="204"/>
      <c r="F8" s="204"/>
      <c r="G8" s="204"/>
      <c r="H8" s="204"/>
      <c r="I8" s="204"/>
      <c r="J8" s="204"/>
      <c r="K8" s="205"/>
    </row>
    <row r="9" spans="1:11" ht="15" customHeight="1">
      <c r="A9" s="206" t="s">
        <v>99</v>
      </c>
      <c r="B9" s="207"/>
      <c r="C9" s="207"/>
      <c r="D9" s="207"/>
      <c r="E9" s="207"/>
      <c r="F9" s="207"/>
      <c r="G9" s="207"/>
      <c r="H9" s="207"/>
      <c r="I9" s="207"/>
      <c r="J9" s="207"/>
      <c r="K9" s="208"/>
    </row>
    <row r="10" spans="1:11" ht="15" customHeight="1">
      <c r="A10" s="209" t="s">
        <v>100</v>
      </c>
      <c r="B10" s="207"/>
      <c r="C10" s="207"/>
      <c r="D10" s="207"/>
      <c r="E10" s="207"/>
      <c r="F10" s="207"/>
      <c r="G10" s="207"/>
      <c r="H10" s="207"/>
      <c r="I10" s="207"/>
      <c r="J10" s="207"/>
      <c r="K10" s="208"/>
    </row>
    <row r="11" spans="1:11" ht="15" customHeight="1">
      <c r="A11" s="216" t="s">
        <v>101</v>
      </c>
      <c r="B11" s="217"/>
      <c r="C11" s="217"/>
      <c r="D11" s="217"/>
      <c r="E11" s="217"/>
      <c r="F11" s="217"/>
      <c r="G11" s="217"/>
      <c r="H11" s="217"/>
      <c r="I11" s="217"/>
      <c r="J11" s="217"/>
      <c r="K11" s="218"/>
    </row>
    <row r="12" spans="1:11" ht="15" customHeight="1">
      <c r="A12" s="191"/>
      <c r="B12" s="191"/>
      <c r="C12" s="191"/>
      <c r="D12" s="191"/>
      <c r="E12" s="191"/>
      <c r="F12" s="191"/>
      <c r="G12" s="191"/>
      <c r="H12" s="191"/>
      <c r="I12" s="191"/>
      <c r="J12" s="191"/>
      <c r="K12" s="191"/>
    </row>
    <row r="13" spans="1:11" ht="15" customHeight="1">
      <c r="A13" s="191"/>
      <c r="B13" s="191"/>
      <c r="C13" s="191"/>
      <c r="D13" s="191"/>
      <c r="E13" s="191"/>
      <c r="F13" s="191"/>
      <c r="G13" s="191"/>
      <c r="H13" s="191"/>
      <c r="I13" s="191"/>
      <c r="J13" s="191"/>
      <c r="K13" s="191"/>
    </row>
    <row r="14" spans="2:11" ht="15" customHeight="1">
      <c r="B14" s="133"/>
      <c r="C14" s="221"/>
      <c r="D14" s="221"/>
      <c r="E14" s="221"/>
      <c r="F14" s="221"/>
      <c r="G14" s="221"/>
      <c r="H14" s="221"/>
      <c r="I14" s="221"/>
      <c r="J14" s="221"/>
      <c r="K14" s="221"/>
    </row>
    <row r="15" spans="1:11" ht="24.75" customHeight="1">
      <c r="A15" s="219" t="s">
        <v>102</v>
      </c>
      <c r="B15" s="247"/>
      <c r="C15" s="222"/>
      <c r="D15" s="223"/>
      <c r="E15" s="223"/>
      <c r="F15" s="223"/>
      <c r="G15" s="223"/>
      <c r="H15" s="223"/>
      <c r="I15" s="223"/>
      <c r="J15" s="224"/>
      <c r="K15" s="81"/>
    </row>
    <row r="16" spans="1:11" ht="24.75" customHeight="1">
      <c r="A16" s="219"/>
      <c r="B16" s="247"/>
      <c r="C16" s="225"/>
      <c r="D16" s="226"/>
      <c r="E16" s="226"/>
      <c r="F16" s="226"/>
      <c r="G16" s="226"/>
      <c r="H16" s="226"/>
      <c r="I16" s="226"/>
      <c r="J16" s="227"/>
      <c r="K16" s="81"/>
    </row>
    <row r="17" spans="1:11" ht="45" customHeight="1">
      <c r="A17" s="133"/>
      <c r="B17" s="133"/>
      <c r="C17" s="198"/>
      <c r="D17" s="198"/>
      <c r="E17" s="198"/>
      <c r="F17" s="198"/>
      <c r="G17" s="198"/>
      <c r="H17" s="198"/>
      <c r="I17" s="198"/>
      <c r="J17" s="198"/>
      <c r="K17" s="198"/>
    </row>
    <row r="18" s="103" customFormat="1" ht="19.5" customHeight="1" thickBot="1">
      <c r="A18" s="98" t="s">
        <v>0</v>
      </c>
    </row>
    <row r="19" spans="1:11" ht="15" customHeight="1" thickTop="1">
      <c r="A19" s="19"/>
      <c r="B19" s="1"/>
      <c r="C19" s="1"/>
      <c r="D19" s="1"/>
      <c r="E19" s="1"/>
      <c r="F19" s="1"/>
      <c r="G19" s="1"/>
      <c r="H19" s="1"/>
      <c r="I19" s="1"/>
      <c r="J19" s="1"/>
      <c r="K19" s="1"/>
    </row>
    <row r="20" spans="2:7" ht="15" customHeight="1">
      <c r="B20" s="2" t="s">
        <v>5</v>
      </c>
      <c r="F20" s="76">
        <v>0.054</v>
      </c>
      <c r="G20" s="2" t="s">
        <v>229</v>
      </c>
    </row>
    <row r="21" spans="2:7" ht="15" customHeight="1">
      <c r="B21" s="2" t="s">
        <v>53</v>
      </c>
      <c r="E21" s="67" t="b">
        <f>AND(F20="Enter Value",F21="Enter Value",F22="Enter Value")</f>
        <v>0</v>
      </c>
      <c r="F21" s="76">
        <v>43000</v>
      </c>
      <c r="G21" s="2" t="s">
        <v>6</v>
      </c>
    </row>
    <row r="22" spans="2:7" ht="15" customHeight="1">
      <c r="B22" s="2" t="s">
        <v>93</v>
      </c>
      <c r="F22" s="76">
        <v>1.6</v>
      </c>
      <c r="G22" s="2" t="s">
        <v>230</v>
      </c>
    </row>
    <row r="23" spans="2:7" ht="15" customHeight="1">
      <c r="B23" s="2" t="s">
        <v>89</v>
      </c>
      <c r="D23" s="66"/>
      <c r="F23" s="77">
        <f>IF(E21=FALSE,D133,F28)</f>
        <v>1690.2625374068289</v>
      </c>
      <c r="G23" s="2" t="s">
        <v>2</v>
      </c>
    </row>
    <row r="24" spans="2:9" ht="15" customHeight="1">
      <c r="B24" s="2" t="s">
        <v>58</v>
      </c>
      <c r="F24" s="148">
        <v>0.89</v>
      </c>
      <c r="G24" s="152" t="s">
        <v>231</v>
      </c>
      <c r="H24" s="78">
        <f>F24</f>
        <v>0.89</v>
      </c>
      <c r="I24" s="79" t="s">
        <v>96</v>
      </c>
    </row>
    <row r="25" spans="2:9" ht="15" customHeight="1">
      <c r="B25" s="2" t="s">
        <v>56</v>
      </c>
      <c r="F25" s="148">
        <v>3.048</v>
      </c>
      <c r="G25" s="152" t="s">
        <v>1</v>
      </c>
      <c r="H25" s="78">
        <f>F25</f>
        <v>3.048</v>
      </c>
      <c r="I25" s="79" t="s">
        <v>1</v>
      </c>
    </row>
    <row r="26" spans="2:9" ht="15" customHeight="1">
      <c r="B26" s="2" t="s">
        <v>66</v>
      </c>
      <c r="F26" s="148">
        <v>2.4384</v>
      </c>
      <c r="G26" s="152" t="s">
        <v>1</v>
      </c>
      <c r="H26" s="78">
        <f>F26</f>
        <v>2.4384</v>
      </c>
      <c r="I26" s="79" t="s">
        <v>1</v>
      </c>
    </row>
    <row r="27" spans="1:9" ht="15" customHeight="1">
      <c r="A27" s="73" t="s">
        <v>91</v>
      </c>
      <c r="B27" s="74"/>
      <c r="C27" s="74"/>
      <c r="D27" s="74"/>
      <c r="F27" s="18"/>
      <c r="G27" s="156"/>
      <c r="H27" s="70"/>
      <c r="I27" s="70"/>
    </row>
    <row r="28" spans="1:9" ht="15" customHeight="1">
      <c r="A28" s="69"/>
      <c r="B28" s="75" t="s">
        <v>92</v>
      </c>
      <c r="C28" s="75"/>
      <c r="D28" s="75"/>
      <c r="E28" s="75"/>
      <c r="F28" s="149"/>
      <c r="G28" s="2" t="s">
        <v>2</v>
      </c>
      <c r="H28" s="70"/>
      <c r="I28" s="70"/>
    </row>
    <row r="29" spans="1:11" ht="15" customHeight="1" thickBot="1">
      <c r="A29" s="69"/>
      <c r="B29" s="5"/>
      <c r="F29" s="71" t="str">
        <f>IF(AND(E21=FALSE,F28&lt;&gt;0),"ERROR Manual HRR Entry NOT Permitted for Selected Fuel Type - DELETE HRR ENTRY"," ")</f>
        <v> </v>
      </c>
      <c r="G29" s="3"/>
      <c r="H29" s="70"/>
      <c r="I29" s="70"/>
      <c r="K29" s="97"/>
    </row>
    <row r="30" spans="2:7" ht="15" customHeight="1" thickBot="1" thickTop="1">
      <c r="B30" s="2"/>
      <c r="F30" s="43" t="s">
        <v>81</v>
      </c>
      <c r="G30" s="3"/>
    </row>
    <row r="31" spans="2:6" ht="15" customHeight="1" thickBot="1" thickTop="1">
      <c r="B31" s="2"/>
      <c r="F31" s="18"/>
    </row>
    <row r="32" spans="1:11" s="103" customFormat="1" ht="19.5" customHeight="1" thickTop="1">
      <c r="A32" s="101" t="s">
        <v>55</v>
      </c>
      <c r="B32" s="102"/>
      <c r="C32" s="102"/>
      <c r="D32" s="102"/>
      <c r="E32" s="102"/>
      <c r="F32" s="102"/>
      <c r="G32" s="102"/>
      <c r="H32" s="102"/>
      <c r="I32" s="102"/>
      <c r="J32" s="102"/>
      <c r="K32" s="102"/>
    </row>
    <row r="33" spans="2:7" ht="19.5" customHeight="1" thickBot="1">
      <c r="B33" s="228" t="s">
        <v>115</v>
      </c>
      <c r="C33" s="228"/>
      <c r="D33" s="228"/>
      <c r="E33" s="228"/>
      <c r="F33" s="228"/>
      <c r="G33" s="3"/>
    </row>
    <row r="34" spans="2:8" ht="15" customHeight="1">
      <c r="B34" s="174" t="s">
        <v>7</v>
      </c>
      <c r="C34" s="23" t="s">
        <v>8</v>
      </c>
      <c r="D34" s="176" t="s">
        <v>60</v>
      </c>
      <c r="E34" s="177"/>
      <c r="F34" s="33" t="s">
        <v>94</v>
      </c>
      <c r="G34" s="44" t="s">
        <v>61</v>
      </c>
      <c r="H34" s="45"/>
    </row>
    <row r="35" spans="2:6" ht="17.25" customHeight="1" thickBot="1">
      <c r="B35" s="175"/>
      <c r="C35" s="24" t="s">
        <v>67</v>
      </c>
      <c r="D35" s="248" t="s">
        <v>68</v>
      </c>
      <c r="E35" s="249"/>
      <c r="F35" s="34" t="s">
        <v>73</v>
      </c>
    </row>
    <row r="36" spans="2:7" ht="15" customHeight="1">
      <c r="B36" s="25" t="s">
        <v>9</v>
      </c>
      <c r="C36" s="26">
        <v>0.017</v>
      </c>
      <c r="D36" s="180">
        <v>20000</v>
      </c>
      <c r="E36" s="246"/>
      <c r="F36" s="35">
        <v>100</v>
      </c>
      <c r="G36" s="20" t="s">
        <v>63</v>
      </c>
    </row>
    <row r="37" spans="2:7" ht="15" customHeight="1">
      <c r="B37" s="27" t="s">
        <v>10</v>
      </c>
      <c r="C37" s="28">
        <v>0.015</v>
      </c>
      <c r="D37" s="167">
        <v>26800</v>
      </c>
      <c r="E37" s="245"/>
      <c r="F37" s="36">
        <v>100</v>
      </c>
      <c r="G37" s="20" t="s">
        <v>64</v>
      </c>
    </row>
    <row r="38" spans="2:6" ht="15" customHeight="1">
      <c r="B38" s="27" t="s">
        <v>11</v>
      </c>
      <c r="C38" s="28">
        <v>0.078</v>
      </c>
      <c r="D38" s="167">
        <v>45700</v>
      </c>
      <c r="E38" s="245"/>
      <c r="F38" s="36">
        <v>2.7</v>
      </c>
    </row>
    <row r="39" spans="2:6" ht="15" customHeight="1">
      <c r="B39" s="27" t="s">
        <v>12</v>
      </c>
      <c r="C39" s="28">
        <v>0.085</v>
      </c>
      <c r="D39" s="167">
        <v>40100</v>
      </c>
      <c r="E39" s="245"/>
      <c r="F39" s="36">
        <v>2.7</v>
      </c>
    </row>
    <row r="40" spans="2:6" ht="15" customHeight="1">
      <c r="B40" s="27" t="s">
        <v>13</v>
      </c>
      <c r="C40" s="28">
        <v>0.074</v>
      </c>
      <c r="D40" s="167">
        <v>44700</v>
      </c>
      <c r="E40" s="245"/>
      <c r="F40" s="36">
        <v>1.9</v>
      </c>
    </row>
    <row r="41" spans="2:6" ht="15" customHeight="1">
      <c r="B41" s="27" t="s">
        <v>14</v>
      </c>
      <c r="C41" s="28">
        <v>0.101</v>
      </c>
      <c r="D41" s="167">
        <v>44600</v>
      </c>
      <c r="E41" s="245"/>
      <c r="F41" s="36">
        <v>1.1</v>
      </c>
    </row>
    <row r="42" spans="2:6" ht="15" customHeight="1">
      <c r="B42" s="27" t="s">
        <v>15</v>
      </c>
      <c r="C42" s="28">
        <v>0.09</v>
      </c>
      <c r="D42" s="167">
        <v>40800</v>
      </c>
      <c r="E42" s="245"/>
      <c r="F42" s="36">
        <v>1.4</v>
      </c>
    </row>
    <row r="43" spans="2:6" ht="15" customHeight="1">
      <c r="B43" s="27" t="s">
        <v>16</v>
      </c>
      <c r="C43" s="28">
        <v>0.041</v>
      </c>
      <c r="D43" s="167">
        <v>25800</v>
      </c>
      <c r="E43" s="245"/>
      <c r="F43" s="36">
        <v>1.9</v>
      </c>
    </row>
    <row r="44" spans="2:6" ht="15" customHeight="1">
      <c r="B44" s="27" t="s">
        <v>17</v>
      </c>
      <c r="C44" s="28">
        <v>0.018</v>
      </c>
      <c r="D44" s="167">
        <v>26200</v>
      </c>
      <c r="E44" s="245"/>
      <c r="F44" s="36">
        <v>5.4</v>
      </c>
    </row>
    <row r="45" spans="2:6" ht="15" customHeight="1">
      <c r="B45" s="27" t="s">
        <v>18</v>
      </c>
      <c r="C45" s="28">
        <v>0.085</v>
      </c>
      <c r="D45" s="167">
        <v>34200</v>
      </c>
      <c r="E45" s="245"/>
      <c r="F45" s="36">
        <v>0.7</v>
      </c>
    </row>
    <row r="46" spans="2:6" ht="15" customHeight="1">
      <c r="B46" s="27" t="s">
        <v>19</v>
      </c>
      <c r="C46" s="28">
        <v>0.048</v>
      </c>
      <c r="D46" s="167">
        <v>44700</v>
      </c>
      <c r="E46" s="245"/>
      <c r="F46" s="36">
        <v>3.6</v>
      </c>
    </row>
    <row r="47" spans="2:6" ht="15" customHeight="1">
      <c r="B47" s="27" t="s">
        <v>20</v>
      </c>
      <c r="C47" s="28">
        <v>0.055</v>
      </c>
      <c r="D47" s="167">
        <v>43700</v>
      </c>
      <c r="E47" s="245"/>
      <c r="F47" s="36">
        <v>2.1</v>
      </c>
    </row>
    <row r="48" spans="2:6" ht="15" customHeight="1">
      <c r="B48" s="27" t="s">
        <v>21</v>
      </c>
      <c r="C48" s="28">
        <v>0.039</v>
      </c>
      <c r="D48" s="167">
        <v>43200</v>
      </c>
      <c r="E48" s="245"/>
      <c r="F48" s="36">
        <v>3.5</v>
      </c>
    </row>
    <row r="49" spans="2:6" ht="15" customHeight="1">
      <c r="B49" s="27" t="s">
        <v>48</v>
      </c>
      <c r="C49" s="28">
        <v>0.045</v>
      </c>
      <c r="D49" s="167">
        <v>44400</v>
      </c>
      <c r="E49" s="245"/>
      <c r="F49" s="36">
        <v>2.1</v>
      </c>
    </row>
    <row r="50" spans="2:6" ht="15" customHeight="1">
      <c r="B50" s="27" t="s">
        <v>22</v>
      </c>
      <c r="C50" s="28">
        <v>0.051</v>
      </c>
      <c r="D50" s="167">
        <v>43500</v>
      </c>
      <c r="E50" s="245"/>
      <c r="F50" s="36">
        <v>3.6</v>
      </c>
    </row>
    <row r="51" spans="2:6" ht="15" customHeight="1">
      <c r="B51" s="27" t="s">
        <v>23</v>
      </c>
      <c r="C51" s="28">
        <v>0.054</v>
      </c>
      <c r="D51" s="167">
        <v>43000</v>
      </c>
      <c r="E51" s="245"/>
      <c r="F51" s="36">
        <v>1.6</v>
      </c>
    </row>
    <row r="52" spans="2:6" ht="15" customHeight="1">
      <c r="B52" s="27" t="s">
        <v>24</v>
      </c>
      <c r="C52" s="28">
        <v>0.039</v>
      </c>
      <c r="D52" s="167">
        <v>46000</v>
      </c>
      <c r="E52" s="245"/>
      <c r="F52" s="36">
        <v>0.7</v>
      </c>
    </row>
    <row r="53" spans="2:6" ht="15" customHeight="1">
      <c r="B53" s="27" t="s">
        <v>72</v>
      </c>
      <c r="C53" s="28">
        <v>0.005</v>
      </c>
      <c r="D53" s="31">
        <v>28100</v>
      </c>
      <c r="E53" s="32"/>
      <c r="F53" s="36">
        <v>100</v>
      </c>
    </row>
    <row r="54" spans="2:6" ht="15" customHeight="1">
      <c r="B54" s="27" t="s">
        <v>25</v>
      </c>
      <c r="C54" s="28">
        <v>0.035</v>
      </c>
      <c r="D54" s="167">
        <v>39700</v>
      </c>
      <c r="E54" s="245"/>
      <c r="F54" s="36">
        <v>1.7</v>
      </c>
    </row>
    <row r="55" spans="2:6" ht="15" customHeight="1">
      <c r="B55" s="27" t="s">
        <v>26</v>
      </c>
      <c r="C55" s="28">
        <v>0.0335</v>
      </c>
      <c r="D55" s="167">
        <v>42600</v>
      </c>
      <c r="E55" s="245"/>
      <c r="F55" s="36">
        <v>2.8</v>
      </c>
    </row>
    <row r="56" spans="2:6" ht="15" customHeight="1">
      <c r="B56" s="27" t="s">
        <v>49</v>
      </c>
      <c r="C56" s="28">
        <v>0.039</v>
      </c>
      <c r="D56" s="167">
        <v>46000</v>
      </c>
      <c r="E56" s="168"/>
      <c r="F56" s="36">
        <v>0.7</v>
      </c>
    </row>
    <row r="57" spans="2:6" ht="15" customHeight="1">
      <c r="B57" s="27" t="s">
        <v>59</v>
      </c>
      <c r="C57" s="28">
        <v>0.01082</v>
      </c>
      <c r="D57" s="31">
        <v>10900</v>
      </c>
      <c r="E57" s="49"/>
      <c r="F57" s="36">
        <v>100</v>
      </c>
    </row>
    <row r="58" spans="2:6" ht="15" customHeight="1" thickBot="1">
      <c r="B58" s="29" t="s">
        <v>87</v>
      </c>
      <c r="C58" s="30" t="s">
        <v>88</v>
      </c>
      <c r="D58" s="169" t="s">
        <v>88</v>
      </c>
      <c r="E58" s="170"/>
      <c r="F58" s="65" t="s">
        <v>88</v>
      </c>
    </row>
    <row r="59" spans="2:6" ht="15" customHeight="1" thickBot="1">
      <c r="B59" s="4" t="s">
        <v>78</v>
      </c>
      <c r="C59" s="4"/>
      <c r="D59" s="4"/>
      <c r="E59" s="4"/>
      <c r="F59" s="16"/>
    </row>
    <row r="60" spans="1:11" s="103" customFormat="1" ht="24.75" customHeight="1" thickTop="1">
      <c r="A60" s="108" t="s">
        <v>30</v>
      </c>
      <c r="B60" s="102"/>
      <c r="C60" s="102"/>
      <c r="D60" s="102"/>
      <c r="E60" s="102"/>
      <c r="F60" s="102"/>
      <c r="G60" s="102"/>
      <c r="H60" s="102"/>
      <c r="I60" s="102"/>
      <c r="J60" s="102"/>
      <c r="K60" s="102"/>
    </row>
    <row r="61" spans="2:5" ht="15" customHeight="1">
      <c r="B61" s="4" t="s">
        <v>79</v>
      </c>
      <c r="C61" s="4"/>
      <c r="D61" s="4"/>
      <c r="E61" s="4"/>
    </row>
    <row r="62" ht="15" customHeight="1"/>
    <row r="63" spans="2:5" ht="15" customHeight="1">
      <c r="B63" s="50" t="s">
        <v>37</v>
      </c>
      <c r="C63" s="50"/>
      <c r="D63" s="50"/>
      <c r="E63" s="50"/>
    </row>
    <row r="64" s="115" customFormat="1" ht="24.75" customHeight="1">
      <c r="B64" s="117" t="s">
        <v>142</v>
      </c>
    </row>
    <row r="65" spans="1:11" s="10" customFormat="1" ht="15" customHeight="1">
      <c r="A65"/>
      <c r="G65"/>
      <c r="H65"/>
      <c r="I65"/>
      <c r="J65"/>
      <c r="K65"/>
    </row>
    <row r="66" spans="1:11" s="10" customFormat="1" ht="15" customHeight="1">
      <c r="A66"/>
      <c r="B66" s="111" t="s">
        <v>3</v>
      </c>
      <c r="G66"/>
      <c r="H66"/>
      <c r="I66"/>
      <c r="J66"/>
      <c r="K66"/>
    </row>
    <row r="67" spans="1:11" s="10" customFormat="1" ht="15" customHeight="1">
      <c r="A67"/>
      <c r="B67" s="111" t="s">
        <v>36</v>
      </c>
      <c r="C67" s="124" t="s">
        <v>118</v>
      </c>
      <c r="D67"/>
      <c r="E67"/>
      <c r="F67"/>
      <c r="G67"/>
      <c r="H67"/>
      <c r="I67"/>
      <c r="J67"/>
      <c r="K67"/>
    </row>
    <row r="68" spans="1:11" s="10" customFormat="1" ht="15" customHeight="1">
      <c r="A68"/>
      <c r="B68" s="111" t="s">
        <v>143</v>
      </c>
      <c r="C68" s="124" t="s">
        <v>145</v>
      </c>
      <c r="D68"/>
      <c r="E68"/>
      <c r="F68"/>
      <c r="G68"/>
      <c r="H68"/>
      <c r="I68"/>
      <c r="J68"/>
      <c r="K68"/>
    </row>
    <row r="69" spans="1:11" s="10" customFormat="1" ht="15" customHeight="1">
      <c r="A69"/>
      <c r="B69" s="111" t="s">
        <v>174</v>
      </c>
      <c r="C69" s="124" t="s">
        <v>146</v>
      </c>
      <c r="D69"/>
      <c r="E69"/>
      <c r="F69"/>
      <c r="G69"/>
      <c r="H69"/>
      <c r="I69"/>
      <c r="J69"/>
      <c r="K69"/>
    </row>
    <row r="70" spans="1:11" s="10" customFormat="1" ht="15" customHeight="1">
      <c r="A70"/>
      <c r="B70"/>
      <c r="D70"/>
      <c r="E70"/>
      <c r="F70"/>
      <c r="G70"/>
      <c r="H70"/>
      <c r="I70"/>
      <c r="J70"/>
      <c r="K70"/>
    </row>
    <row r="71" s="100" customFormat="1" ht="24.75" customHeight="1">
      <c r="B71" s="104" t="s">
        <v>51</v>
      </c>
    </row>
    <row r="72" spans="1:11" s="10" customFormat="1" ht="15" customHeight="1">
      <c r="A72"/>
      <c r="G72"/>
      <c r="H72"/>
      <c r="I72"/>
      <c r="J72"/>
      <c r="K72"/>
    </row>
    <row r="73" spans="3:4" s="114" customFormat="1" ht="24.75" customHeight="1">
      <c r="C73" s="104" t="s">
        <v>122</v>
      </c>
      <c r="D73" s="118"/>
    </row>
    <row r="74" spans="3:4" s="114" customFormat="1" ht="24.75" customHeight="1">
      <c r="C74" s="104" t="s">
        <v>175</v>
      </c>
      <c r="D74" s="104"/>
    </row>
    <row r="75" spans="1:11" s="10" customFormat="1" ht="15" customHeight="1">
      <c r="A75"/>
      <c r="G75"/>
      <c r="H75"/>
      <c r="I75"/>
      <c r="J75"/>
      <c r="K75"/>
    </row>
    <row r="76" spans="1:11" s="10" customFormat="1" ht="15" customHeight="1">
      <c r="A76"/>
      <c r="C76" s="111" t="s">
        <v>3</v>
      </c>
      <c r="G76"/>
      <c r="H76"/>
      <c r="I76"/>
      <c r="J76"/>
      <c r="K76"/>
    </row>
    <row r="77" spans="1:11" s="10" customFormat="1" ht="15" customHeight="1">
      <c r="A77"/>
      <c r="B77" s="5"/>
      <c r="C77" s="110" t="s">
        <v>126</v>
      </c>
      <c r="D77" s="124" t="s">
        <v>148</v>
      </c>
      <c r="E77"/>
      <c r="G77"/>
      <c r="H77"/>
      <c r="I77"/>
      <c r="J77"/>
      <c r="K77"/>
    </row>
    <row r="78" spans="1:11" s="10" customFormat="1" ht="15" customHeight="1">
      <c r="A78"/>
      <c r="B78" s="5"/>
      <c r="C78" s="110" t="s">
        <v>52</v>
      </c>
      <c r="D78" s="124" t="s">
        <v>228</v>
      </c>
      <c r="E78"/>
      <c r="G78"/>
      <c r="H78"/>
      <c r="I78"/>
      <c r="J78"/>
      <c r="K78"/>
    </row>
    <row r="79" spans="1:11" s="10" customFormat="1" ht="15" customHeight="1">
      <c r="A79"/>
      <c r="B79" s="5"/>
      <c r="G79"/>
      <c r="H79"/>
      <c r="I79"/>
      <c r="J79"/>
      <c r="K79"/>
    </row>
    <row r="80" spans="2:5" s="114" customFormat="1" ht="24.75" customHeight="1">
      <c r="B80" s="104"/>
      <c r="C80" s="104" t="s">
        <v>52</v>
      </c>
      <c r="D80" s="120">
        <f>((4*H24)/3.141592654)^(1/2)</f>
        <v>1.064510777148983</v>
      </c>
      <c r="E80" s="104" t="s">
        <v>1</v>
      </c>
    </row>
    <row r="81" ht="15" customHeight="1">
      <c r="B81" s="6" t="s">
        <v>4</v>
      </c>
    </row>
    <row r="82" s="100" customFormat="1" ht="24.75" customHeight="1">
      <c r="B82" s="104" t="s">
        <v>38</v>
      </c>
    </row>
    <row r="83" ht="15" customHeight="1"/>
    <row r="84" spans="3:4" s="114" customFormat="1" ht="24.75" customHeight="1">
      <c r="C84" s="104" t="s">
        <v>177</v>
      </c>
      <c r="D84" s="104"/>
    </row>
    <row r="85" ht="15" customHeight="1"/>
    <row r="86" spans="3:5" ht="15" customHeight="1">
      <c r="C86" s="111" t="s">
        <v>3</v>
      </c>
      <c r="E86" s="10"/>
    </row>
    <row r="87" spans="3:5" ht="15" customHeight="1">
      <c r="C87" s="5" t="s">
        <v>143</v>
      </c>
      <c r="D87" s="124" t="s">
        <v>145</v>
      </c>
      <c r="E87" s="10"/>
    </row>
    <row r="88" spans="3:5" ht="15" customHeight="1">
      <c r="C88" s="5" t="s">
        <v>52</v>
      </c>
      <c r="D88" s="124" t="s">
        <v>151</v>
      </c>
      <c r="E88" s="10"/>
    </row>
    <row r="89" spans="3:9" ht="15" customHeight="1">
      <c r="C89" s="5"/>
      <c r="D89" s="5"/>
      <c r="E89" s="10"/>
      <c r="I89" s="5" t="s">
        <v>4</v>
      </c>
    </row>
    <row r="90" spans="2:5" s="114" customFormat="1" ht="24.75" customHeight="1">
      <c r="B90" s="104" t="s">
        <v>4</v>
      </c>
      <c r="C90" s="104" t="s">
        <v>39</v>
      </c>
      <c r="D90" s="120">
        <f>58*(10^(-0.00823*D80))</f>
        <v>56.841701531685985</v>
      </c>
      <c r="E90" s="104" t="s">
        <v>176</v>
      </c>
    </row>
    <row r="91" spans="1:11" ht="15" customHeight="1">
      <c r="A91" s="10"/>
      <c r="H91" s="10"/>
      <c r="I91" s="10"/>
      <c r="J91" s="10"/>
      <c r="K91" s="10"/>
    </row>
    <row r="92" spans="2:10" s="100" customFormat="1" ht="24.75" customHeight="1">
      <c r="B92" s="104" t="s">
        <v>40</v>
      </c>
      <c r="D92" s="114"/>
      <c r="E92" s="114"/>
      <c r="F92" s="114"/>
      <c r="G92" s="114"/>
      <c r="H92" s="114"/>
      <c r="I92" s="104"/>
      <c r="J92" s="114"/>
    </row>
    <row r="93" spans="1:11" ht="15" customHeight="1">
      <c r="A93" s="10"/>
      <c r="K93" s="10"/>
    </row>
    <row r="94" spans="1:11" ht="15" customHeight="1">
      <c r="A94" s="10"/>
      <c r="C94" s="6" t="s">
        <v>178</v>
      </c>
      <c r="D94" s="134" t="s">
        <v>179</v>
      </c>
      <c r="E94" s="6"/>
      <c r="F94" s="6"/>
      <c r="G94" s="6"/>
      <c r="H94" s="6"/>
      <c r="I94" s="6"/>
      <c r="J94" s="109"/>
      <c r="K94" s="10"/>
    </row>
    <row r="95" spans="1:11" ht="15" customHeight="1">
      <c r="A95" s="10"/>
      <c r="C95" s="6" t="s">
        <v>180</v>
      </c>
      <c r="D95" s="134" t="s">
        <v>181</v>
      </c>
      <c r="E95" s="6"/>
      <c r="F95" s="6"/>
      <c r="G95" s="6"/>
      <c r="H95" s="6"/>
      <c r="I95" s="6"/>
      <c r="J95" s="109"/>
      <c r="K95" s="10"/>
    </row>
    <row r="96" spans="1:11" ht="15" customHeight="1">
      <c r="A96" s="10"/>
      <c r="C96" s="6" t="s">
        <v>182</v>
      </c>
      <c r="D96" s="6" t="s">
        <v>183</v>
      </c>
      <c r="E96" s="6"/>
      <c r="F96" s="6"/>
      <c r="G96" s="6"/>
      <c r="H96" s="6"/>
      <c r="I96" s="6"/>
      <c r="J96" s="109"/>
      <c r="K96" s="10"/>
    </row>
    <row r="97" spans="1:11" ht="15" customHeight="1">
      <c r="A97" s="10"/>
      <c r="C97" s="6" t="s">
        <v>184</v>
      </c>
      <c r="D97" s="6" t="s">
        <v>185</v>
      </c>
      <c r="E97" s="6"/>
      <c r="F97" s="6"/>
      <c r="G97" s="6"/>
      <c r="H97" s="6"/>
      <c r="I97" s="6"/>
      <c r="J97" s="109"/>
      <c r="K97" s="10"/>
    </row>
    <row r="98" spans="1:11" ht="15" customHeight="1">
      <c r="A98" s="10"/>
      <c r="C98" s="6" t="s">
        <v>42</v>
      </c>
      <c r="D98" s="6" t="s">
        <v>186</v>
      </c>
      <c r="E98" s="6"/>
      <c r="F98" s="6"/>
      <c r="G98" s="6"/>
      <c r="H98" s="6"/>
      <c r="I98" s="6"/>
      <c r="J98" s="109"/>
      <c r="K98" s="10"/>
    </row>
    <row r="99" spans="1:11" ht="15" customHeight="1">
      <c r="A99" s="10"/>
      <c r="C99" s="6" t="s">
        <v>43</v>
      </c>
      <c r="D99" s="6" t="s">
        <v>44</v>
      </c>
      <c r="E99" s="6"/>
      <c r="F99" s="6"/>
      <c r="G99" s="6"/>
      <c r="H99" s="6"/>
      <c r="I99" s="6"/>
      <c r="J99" s="109"/>
      <c r="K99" s="10"/>
    </row>
    <row r="100" spans="1:11" ht="15" customHeight="1">
      <c r="A100" s="10"/>
      <c r="C100" s="6" t="s">
        <v>187</v>
      </c>
      <c r="D100" s="6" t="s">
        <v>188</v>
      </c>
      <c r="E100" s="6"/>
      <c r="F100" s="6"/>
      <c r="G100" s="6"/>
      <c r="H100" s="6"/>
      <c r="I100" s="6"/>
      <c r="J100" s="109"/>
      <c r="K100" s="10"/>
    </row>
    <row r="101" spans="3:10" ht="15" customHeight="1">
      <c r="C101" s="6" t="s">
        <v>189</v>
      </c>
      <c r="D101" s="6" t="s">
        <v>190</v>
      </c>
      <c r="E101" s="6"/>
      <c r="F101" s="6"/>
      <c r="G101" s="6"/>
      <c r="H101" s="6"/>
      <c r="I101" s="6"/>
      <c r="J101" s="109"/>
    </row>
    <row r="102" spans="3:10" ht="15" customHeight="1">
      <c r="C102" s="6" t="s">
        <v>191</v>
      </c>
      <c r="D102" s="6" t="s">
        <v>192</v>
      </c>
      <c r="E102" s="6"/>
      <c r="F102" s="6"/>
      <c r="G102" s="6"/>
      <c r="H102" s="6"/>
      <c r="I102" s="135"/>
      <c r="J102" s="109"/>
    </row>
    <row r="103" spans="5:10" ht="15" customHeight="1">
      <c r="E103" s="6"/>
      <c r="F103" s="6"/>
      <c r="G103" s="6"/>
      <c r="H103" s="6"/>
      <c r="I103" s="135"/>
      <c r="J103" s="109"/>
    </row>
    <row r="104" spans="3:9" ht="15" customHeight="1">
      <c r="C104" s="111" t="s">
        <v>3</v>
      </c>
      <c r="D104" s="6"/>
      <c r="E104" s="136"/>
      <c r="F104" s="7"/>
      <c r="G104" s="7"/>
      <c r="I104" s="7"/>
    </row>
    <row r="105" spans="3:9" ht="15" customHeight="1">
      <c r="C105" s="123" t="s">
        <v>193</v>
      </c>
      <c r="D105" s="124" t="s">
        <v>194</v>
      </c>
      <c r="E105" s="124"/>
      <c r="F105" s="5"/>
      <c r="G105" s="5"/>
      <c r="I105" s="7"/>
    </row>
    <row r="106" spans="3:9" ht="15" customHeight="1">
      <c r="C106" s="123" t="s">
        <v>35</v>
      </c>
      <c r="D106" s="124" t="s">
        <v>159</v>
      </c>
      <c r="E106" s="124"/>
      <c r="F106" s="5"/>
      <c r="G106" s="5"/>
      <c r="I106" s="7"/>
    </row>
    <row r="107" spans="3:9" ht="15" customHeight="1">
      <c r="C107" s="123" t="s">
        <v>155</v>
      </c>
      <c r="D107" s="124" t="s">
        <v>153</v>
      </c>
      <c r="E107" s="124"/>
      <c r="F107" s="5"/>
      <c r="G107" s="5"/>
      <c r="I107" s="7"/>
    </row>
    <row r="108" spans="3:9" ht="15" customHeight="1">
      <c r="C108" s="123" t="s">
        <v>52</v>
      </c>
      <c r="D108" s="124" t="s">
        <v>139</v>
      </c>
      <c r="E108" s="5"/>
      <c r="F108" s="5"/>
      <c r="G108" s="5"/>
      <c r="H108" s="7"/>
      <c r="I108" s="7"/>
    </row>
    <row r="109" spans="3:9" ht="15" customHeight="1" thickBot="1">
      <c r="C109" s="123"/>
      <c r="D109" s="124"/>
      <c r="E109" s="5"/>
      <c r="F109" s="5"/>
      <c r="G109" s="5"/>
      <c r="H109" s="7"/>
      <c r="I109" s="7"/>
    </row>
    <row r="110" spans="1:11" s="100" customFormat="1" ht="24.75" customHeight="1" thickTop="1">
      <c r="A110" s="99"/>
      <c r="B110" s="140" t="s">
        <v>33</v>
      </c>
      <c r="C110" s="141"/>
      <c r="D110" s="141"/>
      <c r="E110" s="99"/>
      <c r="F110" s="99"/>
      <c r="G110" s="142"/>
      <c r="H110" s="99"/>
      <c r="I110" s="141"/>
      <c r="J110" s="99"/>
      <c r="K110" s="99"/>
    </row>
    <row r="111" spans="2:9" s="100" customFormat="1" ht="15" customHeight="1">
      <c r="B111" s="104"/>
      <c r="C111" s="112"/>
      <c r="D111" s="112"/>
      <c r="G111" s="114"/>
      <c r="I111" s="112"/>
    </row>
    <row r="112" spans="2:9" s="114" customFormat="1" ht="24.75" customHeight="1">
      <c r="B112" s="104"/>
      <c r="C112" s="104" t="s">
        <v>90</v>
      </c>
      <c r="D112" s="104"/>
      <c r="E112" s="104"/>
      <c r="I112" s="104"/>
    </row>
    <row r="113" spans="2:9" s="100" customFormat="1" ht="15" customHeight="1">
      <c r="B113" s="104"/>
      <c r="G113" s="114"/>
      <c r="I113" s="112"/>
    </row>
    <row r="114" spans="3:9" ht="15" customHeight="1">
      <c r="C114" s="111" t="s">
        <v>3</v>
      </c>
      <c r="G114" s="8"/>
      <c r="I114" s="7"/>
    </row>
    <row r="115" spans="3:9" ht="15" customHeight="1">
      <c r="C115" s="123" t="s">
        <v>35</v>
      </c>
      <c r="D115" s="5" t="s">
        <v>120</v>
      </c>
      <c r="E115" s="5"/>
      <c r="G115" s="8"/>
      <c r="I115" s="7"/>
    </row>
    <row r="116" spans="3:9" ht="15" customHeight="1">
      <c r="C116" s="123" t="s">
        <v>137</v>
      </c>
      <c r="D116" s="5" t="s">
        <v>138</v>
      </c>
      <c r="G116" s="8"/>
      <c r="I116" s="7"/>
    </row>
    <row r="117" spans="3:9" ht="15" customHeight="1">
      <c r="C117" s="123" t="s">
        <v>52</v>
      </c>
      <c r="D117" s="5" t="s">
        <v>139</v>
      </c>
      <c r="E117" s="5"/>
      <c r="G117" s="8"/>
      <c r="I117" s="7"/>
    </row>
    <row r="118" spans="7:9" ht="15" customHeight="1">
      <c r="G118" s="5"/>
      <c r="H118" s="7"/>
      <c r="I118" s="7"/>
    </row>
    <row r="119" spans="3:9" s="114" customFormat="1" ht="24.75" customHeight="1">
      <c r="C119" s="104" t="s">
        <v>46</v>
      </c>
      <c r="D119" s="132">
        <f>H25+(D80/2)</f>
        <v>3.5802553885744914</v>
      </c>
      <c r="E119" s="104" t="s">
        <v>1</v>
      </c>
      <c r="F119" s="104"/>
      <c r="G119" s="104"/>
      <c r="H119" s="104"/>
      <c r="I119" s="104"/>
    </row>
    <row r="120" spans="3:9" s="114" customFormat="1" ht="15" customHeight="1">
      <c r="C120" s="104"/>
      <c r="D120" s="132"/>
      <c r="E120" s="104"/>
      <c r="F120" s="104"/>
      <c r="G120" s="104"/>
      <c r="H120" s="104"/>
      <c r="I120" s="104"/>
    </row>
    <row r="121" s="100" customFormat="1" ht="24.75" customHeight="1">
      <c r="B121" s="104" t="s">
        <v>27</v>
      </c>
    </row>
    <row r="122" ht="15" customHeight="1"/>
    <row r="123" spans="3:4" s="114" customFormat="1" ht="24.75" customHeight="1">
      <c r="C123" s="104" t="s">
        <v>160</v>
      </c>
      <c r="D123" s="104"/>
    </row>
    <row r="124" ht="15" customHeight="1"/>
    <row r="125" ht="15" customHeight="1">
      <c r="C125" s="111" t="s">
        <v>3</v>
      </c>
    </row>
    <row r="126" spans="3:4" ht="15" customHeight="1">
      <c r="C126" s="123" t="s">
        <v>32</v>
      </c>
      <c r="D126" s="124" t="s">
        <v>117</v>
      </c>
    </row>
    <row r="127" spans="3:4" ht="15" customHeight="1">
      <c r="C127" s="123" t="s">
        <v>128</v>
      </c>
      <c r="D127" s="124" t="s">
        <v>135</v>
      </c>
    </row>
    <row r="128" spans="3:4" ht="15" customHeight="1">
      <c r="C128" s="123" t="s">
        <v>132</v>
      </c>
      <c r="D128" s="124" t="s">
        <v>136</v>
      </c>
    </row>
    <row r="129" spans="3:4" ht="15" customHeight="1">
      <c r="C129" s="123" t="s">
        <v>126</v>
      </c>
      <c r="D129" s="124" t="s">
        <v>129</v>
      </c>
    </row>
    <row r="130" spans="2:4" ht="15" customHeight="1">
      <c r="B130" s="5"/>
      <c r="C130" s="123" t="s">
        <v>195</v>
      </c>
      <c r="D130" s="124" t="s">
        <v>130</v>
      </c>
    </row>
    <row r="131" spans="2:4" ht="15" customHeight="1">
      <c r="B131" s="5"/>
      <c r="C131" s="123" t="s">
        <v>52</v>
      </c>
      <c r="D131" s="124" t="s">
        <v>131</v>
      </c>
    </row>
    <row r="132" ht="15" customHeight="1">
      <c r="B132" s="5"/>
    </row>
    <row r="133" spans="2:5" s="114" customFormat="1" ht="24.75" customHeight="1">
      <c r="B133" s="104"/>
      <c r="C133" s="104" t="s">
        <v>28</v>
      </c>
      <c r="D133" s="126">
        <f>(F20)*(F21)*(H24)*(1-EXP(-(F22)*(D80)))</f>
        <v>1690.2625374068289</v>
      </c>
      <c r="E133" s="104" t="s">
        <v>2</v>
      </c>
    </row>
    <row r="134" spans="2:5" ht="15" customHeight="1">
      <c r="B134" s="5"/>
      <c r="C134" s="5"/>
      <c r="D134" s="37"/>
      <c r="E134" s="5"/>
    </row>
    <row r="135" spans="2:3" s="100" customFormat="1" ht="24.75" customHeight="1">
      <c r="B135" s="104" t="s">
        <v>29</v>
      </c>
      <c r="C135" s="112"/>
    </row>
    <row r="136" spans="7:9" ht="15" customHeight="1">
      <c r="G136" s="8" t="s">
        <v>4</v>
      </c>
      <c r="I136" t="s">
        <v>4</v>
      </c>
    </row>
    <row r="137" s="114" customFormat="1" ht="24.75" customHeight="1">
      <c r="C137" s="104" t="s">
        <v>166</v>
      </c>
    </row>
    <row r="138" ht="15" customHeight="1">
      <c r="G138" s="8"/>
    </row>
    <row r="139" spans="3:7" ht="15" customHeight="1">
      <c r="C139" s="5" t="s">
        <v>3</v>
      </c>
      <c r="G139" s="8"/>
    </row>
    <row r="140" spans="2:7" ht="15" customHeight="1">
      <c r="B140" s="5"/>
      <c r="C140" s="111" t="s">
        <v>196</v>
      </c>
      <c r="D140" s="5" t="s">
        <v>162</v>
      </c>
      <c r="G140" s="8"/>
    </row>
    <row r="141" spans="2:7" ht="15" customHeight="1">
      <c r="B141" s="5"/>
      <c r="C141" s="111" t="s">
        <v>32</v>
      </c>
      <c r="D141" s="5" t="s">
        <v>163</v>
      </c>
      <c r="G141" s="8"/>
    </row>
    <row r="142" spans="2:7" ht="15" customHeight="1">
      <c r="B142" s="5"/>
      <c r="C142" s="137" t="s">
        <v>52</v>
      </c>
      <c r="D142" s="5" t="s">
        <v>164</v>
      </c>
      <c r="G142" s="8"/>
    </row>
    <row r="143" spans="2:7" ht="15" customHeight="1">
      <c r="B143" s="5"/>
      <c r="C143" s="12"/>
      <c r="D143" s="12"/>
      <c r="G143" s="8"/>
    </row>
    <row r="144" spans="3:5" s="114" customFormat="1" ht="24.75" customHeight="1">
      <c r="C144" s="104" t="s">
        <v>165</v>
      </c>
      <c r="D144" s="132">
        <f>(0.235*(F23)^0.4)-1.02*D80</f>
        <v>3.5088182663405427</v>
      </c>
      <c r="E144" s="104" t="s">
        <v>1</v>
      </c>
    </row>
    <row r="145" spans="2:7" ht="15" customHeight="1">
      <c r="B145" s="5"/>
      <c r="C145" s="13"/>
      <c r="D145" s="5"/>
      <c r="G145" s="8"/>
    </row>
    <row r="146" spans="2:9" ht="15" customHeight="1">
      <c r="B146" s="6" t="s">
        <v>47</v>
      </c>
      <c r="D146" s="13">
        <f>2*D119/D80</f>
        <v>6.726574245050445</v>
      </c>
      <c r="E146" s="109"/>
      <c r="F146" s="109"/>
      <c r="G146" s="109"/>
      <c r="H146" s="109"/>
      <c r="I146" s="109"/>
    </row>
    <row r="147" spans="2:9" ht="15" customHeight="1">
      <c r="B147" s="6" t="s">
        <v>207</v>
      </c>
      <c r="D147" s="13">
        <f>2*H26/D80</f>
        <v>4.581259396040356</v>
      </c>
      <c r="E147" s="109"/>
      <c r="F147" s="109"/>
      <c r="G147" s="109"/>
      <c r="H147" s="109"/>
      <c r="I147" s="109"/>
    </row>
    <row r="148" spans="2:9" ht="15" customHeight="1">
      <c r="B148" s="6" t="s">
        <v>208</v>
      </c>
      <c r="C148" s="6" t="s">
        <v>209</v>
      </c>
      <c r="D148" s="13">
        <f>2*(D144-H26)/D80</f>
        <v>2.0110989748875654</v>
      </c>
      <c r="E148" s="109"/>
      <c r="F148" s="109"/>
      <c r="G148" s="109"/>
      <c r="H148" s="109"/>
      <c r="I148" s="109"/>
    </row>
    <row r="149" spans="2:9" ht="15" customHeight="1">
      <c r="B149" s="6" t="s">
        <v>210</v>
      </c>
      <c r="C149" s="6"/>
      <c r="D149" s="13">
        <f>(D147^2+D146^2+1)/(2*D146)</f>
        <v>4.997695429992224</v>
      </c>
      <c r="E149" s="109"/>
      <c r="F149" s="109"/>
      <c r="G149" s="109"/>
      <c r="H149" s="109"/>
      <c r="I149" s="109"/>
    </row>
    <row r="150" spans="2:9" ht="15" customHeight="1">
      <c r="B150" s="6" t="s">
        <v>211</v>
      </c>
      <c r="C150" s="6"/>
      <c r="D150" s="13">
        <f>(D148^2+D146^2+1)/(2*D146)</f>
        <v>3.738256527680133</v>
      </c>
      <c r="E150" s="109"/>
      <c r="F150" s="109"/>
      <c r="G150" s="109"/>
      <c r="H150" s="109"/>
      <c r="I150" s="109"/>
    </row>
    <row r="151" spans="2:9" ht="15" customHeight="1">
      <c r="B151" s="6" t="s">
        <v>169</v>
      </c>
      <c r="C151" s="6"/>
      <c r="D151" s="13">
        <f>(1+D146^2)/(2*D146)</f>
        <v>3.437619164629405</v>
      </c>
      <c r="E151" s="109"/>
      <c r="F151" s="109"/>
      <c r="G151" s="109"/>
      <c r="H151" s="109"/>
      <c r="I151" s="109"/>
    </row>
    <row r="152" spans="2:9" ht="15" customHeight="1">
      <c r="B152" s="6"/>
      <c r="C152" s="6"/>
      <c r="D152" s="6"/>
      <c r="E152" s="138" t="s">
        <v>202</v>
      </c>
      <c r="F152" s="138" t="s">
        <v>203</v>
      </c>
      <c r="G152" s="138" t="s">
        <v>204</v>
      </c>
      <c r="H152" s="138" t="s">
        <v>205</v>
      </c>
      <c r="I152" s="138" t="s">
        <v>215</v>
      </c>
    </row>
    <row r="153" spans="2:9" ht="15" customHeight="1">
      <c r="B153" s="6" t="s">
        <v>212</v>
      </c>
      <c r="C153" s="13">
        <f>1*I153</f>
        <v>0.05409749101454753</v>
      </c>
      <c r="D153" s="13"/>
      <c r="E153" s="139">
        <f>(1/(3.1415*D146))*ATAN((D147/(D146^2-1)^0.5))</f>
        <v>0.028541074284545682</v>
      </c>
      <c r="F153" s="139">
        <f>(D147/(3.1415*D146))*ATAN(((D146-1)/(D146+1))^(0.5))</f>
        <v>0.15409726071924204</v>
      </c>
      <c r="G153" s="139">
        <f>(D149*D147)/((3.1415*D146)*(D149^2-1)^(0.5))</f>
        <v>0.22127207498134283</v>
      </c>
      <c r="H153" s="139">
        <f>ATAN((((D149+1)*(D146-1))/((D149-1)*(D146+1)))^(0.5))</f>
        <v>0.8119130146196346</v>
      </c>
      <c r="I153" s="139">
        <f>E153-F153+(G153*H153)</f>
        <v>0.05409749101454753</v>
      </c>
    </row>
    <row r="154" spans="2:9" ht="15" customHeight="1">
      <c r="B154" s="6" t="s">
        <v>213</v>
      </c>
      <c r="C154" s="13">
        <f>1*I155</f>
        <v>0.029949232685619255</v>
      </c>
      <c r="D154" s="13"/>
      <c r="E154" s="138" t="s">
        <v>202</v>
      </c>
      <c r="F154" s="138" t="s">
        <v>203</v>
      </c>
      <c r="G154" s="138" t="s">
        <v>204</v>
      </c>
      <c r="H154" s="138" t="s">
        <v>205</v>
      </c>
      <c r="I154" s="138" t="s">
        <v>216</v>
      </c>
    </row>
    <row r="155" spans="2:9" ht="15" customHeight="1">
      <c r="B155" s="6" t="s">
        <v>214</v>
      </c>
      <c r="C155" s="13">
        <f>C153+C154</f>
        <v>0.08404672370016678</v>
      </c>
      <c r="D155" s="6"/>
      <c r="E155" s="139">
        <f>(1/(3.1415*D146))*ATAN((D148/(D146^2-1)^0.5))</f>
        <v>0.01389393847117946</v>
      </c>
      <c r="F155" s="139">
        <f>(D148/(3.1415*D146))*ATAN(((D146-1)/(D146+1))^(0.5))</f>
        <v>0.0676462117236375</v>
      </c>
      <c r="G155" s="139">
        <f>(D150*D148)/((3.1415*D146)*(D150^2-1)^(0.5))</f>
        <v>0.09877003102650776</v>
      </c>
      <c r="H155" s="139">
        <f>ATAN((((D150+1)*(D146-1))/((D150-1)*(D146+1)))^(0.5))</f>
        <v>0.8474382873851037</v>
      </c>
      <c r="I155" s="139">
        <f>E155-F155+(G155*H155)</f>
        <v>0.029949232685619255</v>
      </c>
    </row>
    <row r="156" spans="2:4" ht="15" customHeight="1" thickBot="1">
      <c r="B156" s="5"/>
      <c r="C156" s="6"/>
      <c r="D156" s="5"/>
    </row>
    <row r="157" spans="1:11" s="103" customFormat="1" ht="24.75" customHeight="1" thickTop="1">
      <c r="A157" s="108" t="s">
        <v>140</v>
      </c>
      <c r="B157" s="102"/>
      <c r="C157" s="102"/>
      <c r="D157" s="102"/>
      <c r="E157" s="102"/>
      <c r="F157" s="102"/>
      <c r="G157" s="102"/>
      <c r="H157" s="102"/>
      <c r="I157" s="102"/>
      <c r="J157" s="102"/>
      <c r="K157" s="102"/>
    </row>
    <row r="158" ht="15" customHeight="1">
      <c r="A158" s="6"/>
    </row>
    <row r="159" spans="1:2" s="115" customFormat="1" ht="24.75" customHeight="1">
      <c r="A159" s="117"/>
      <c r="B159" s="117" t="s">
        <v>142</v>
      </c>
    </row>
    <row r="160" ht="15" customHeight="1" thickBot="1"/>
    <row r="161" spans="1:11" ht="38.25" customHeight="1" thickBot="1" thickTop="1">
      <c r="A161" s="88" t="s">
        <v>107</v>
      </c>
      <c r="B161" s="85" t="s">
        <v>36</v>
      </c>
      <c r="C161" s="86">
        <f>D90*C155</f>
        <v>4.777358783280959</v>
      </c>
      <c r="D161" s="85" t="s">
        <v>108</v>
      </c>
      <c r="E161" s="86">
        <f>(C161*317)/(60*60)</f>
        <v>0.42067298175001777</v>
      </c>
      <c r="F161" s="85" t="s">
        <v>109</v>
      </c>
      <c r="G161" s="82"/>
      <c r="H161" s="83"/>
      <c r="I161" s="83"/>
      <c r="J161" s="83"/>
      <c r="K161" s="84"/>
    </row>
    <row r="162" ht="15" customHeight="1" thickTop="1">
      <c r="B162" s="6"/>
    </row>
    <row r="163" spans="1:11" ht="15" customHeight="1">
      <c r="A163" s="195" t="s">
        <v>110</v>
      </c>
      <c r="B163" s="196"/>
      <c r="C163" s="196"/>
      <c r="D163" s="196"/>
      <c r="E163" s="196"/>
      <c r="F163" s="196"/>
      <c r="G163" s="196"/>
      <c r="H163" s="196"/>
      <c r="I163" s="196"/>
      <c r="J163" s="196"/>
      <c r="K163" s="197"/>
    </row>
    <row r="164" spans="1:11" ht="15" customHeight="1">
      <c r="A164" s="182" t="s">
        <v>111</v>
      </c>
      <c r="B164" s="183"/>
      <c r="C164" s="183"/>
      <c r="D164" s="183"/>
      <c r="E164" s="183"/>
      <c r="F164" s="183"/>
      <c r="G164" s="183"/>
      <c r="H164" s="183"/>
      <c r="I164" s="183"/>
      <c r="J164" s="183"/>
      <c r="K164" s="184"/>
    </row>
    <row r="165" spans="1:11" ht="15" customHeight="1">
      <c r="A165" s="185"/>
      <c r="B165" s="186"/>
      <c r="C165" s="186"/>
      <c r="D165" s="186"/>
      <c r="E165" s="186"/>
      <c r="F165" s="186"/>
      <c r="G165" s="186"/>
      <c r="H165" s="186"/>
      <c r="I165" s="186"/>
      <c r="J165" s="186"/>
      <c r="K165" s="187"/>
    </row>
    <row r="166" spans="1:11" ht="15" customHeight="1">
      <c r="A166" s="185"/>
      <c r="B166" s="186"/>
      <c r="C166" s="186"/>
      <c r="D166" s="186"/>
      <c r="E166" s="186"/>
      <c r="F166" s="186"/>
      <c r="G166" s="186"/>
      <c r="H166" s="186"/>
      <c r="I166" s="186"/>
      <c r="J166" s="186"/>
      <c r="K166" s="187"/>
    </row>
    <row r="167" spans="1:11" ht="15" customHeight="1">
      <c r="A167" s="185"/>
      <c r="B167" s="186"/>
      <c r="C167" s="186"/>
      <c r="D167" s="186"/>
      <c r="E167" s="186"/>
      <c r="F167" s="186"/>
      <c r="G167" s="186"/>
      <c r="H167" s="186"/>
      <c r="I167" s="186"/>
      <c r="J167" s="186"/>
      <c r="K167" s="187"/>
    </row>
    <row r="168" spans="1:11" ht="15" customHeight="1">
      <c r="A168" s="185"/>
      <c r="B168" s="186"/>
      <c r="C168" s="186"/>
      <c r="D168" s="186"/>
      <c r="E168" s="186"/>
      <c r="F168" s="186"/>
      <c r="G168" s="186"/>
      <c r="H168" s="186"/>
      <c r="I168" s="186"/>
      <c r="J168" s="186"/>
      <c r="K168" s="187"/>
    </row>
    <row r="169" spans="1:11" ht="15" customHeight="1">
      <c r="A169" s="185"/>
      <c r="B169" s="186"/>
      <c r="C169" s="186"/>
      <c r="D169" s="186"/>
      <c r="E169" s="186"/>
      <c r="F169" s="186"/>
      <c r="G169" s="186"/>
      <c r="H169" s="186"/>
      <c r="I169" s="186"/>
      <c r="J169" s="186"/>
      <c r="K169" s="187"/>
    </row>
    <row r="170" spans="1:11" s="40" customFormat="1" ht="15" customHeight="1" hidden="1">
      <c r="A170" s="188"/>
      <c r="B170" s="189"/>
      <c r="C170" s="189"/>
      <c r="D170" s="189"/>
      <c r="E170" s="189"/>
      <c r="F170" s="189"/>
      <c r="G170" s="189"/>
      <c r="H170" s="189"/>
      <c r="I170" s="189"/>
      <c r="J170" s="189"/>
      <c r="K170" s="190"/>
    </row>
    <row r="171" spans="1:11" s="40" customFormat="1" ht="15" customHeight="1">
      <c r="A171" s="171"/>
      <c r="B171" s="171"/>
      <c r="C171" s="171"/>
      <c r="D171" s="171"/>
      <c r="E171" s="171"/>
      <c r="F171" s="171"/>
      <c r="G171" s="171"/>
      <c r="H171" s="171"/>
      <c r="I171" s="171"/>
      <c r="J171" s="171"/>
      <c r="K171" s="171"/>
    </row>
    <row r="172" spans="1:11" s="40" customFormat="1" ht="15" customHeight="1" hidden="1">
      <c r="A172" s="172"/>
      <c r="B172" s="173"/>
      <c r="C172" s="173"/>
      <c r="D172" s="173"/>
      <c r="E172" s="173"/>
      <c r="F172" s="173"/>
      <c r="G172" s="173"/>
      <c r="H172" s="173"/>
      <c r="I172" s="173"/>
      <c r="J172" s="173"/>
      <c r="K172" s="173"/>
    </row>
    <row r="173" spans="1:11" s="40" customFormat="1" ht="15" customHeight="1">
      <c r="A173" s="173"/>
      <c r="B173" s="173"/>
      <c r="C173" s="173"/>
      <c r="D173" s="173"/>
      <c r="E173" s="173"/>
      <c r="F173" s="173"/>
      <c r="G173" s="173"/>
      <c r="H173" s="173"/>
      <c r="I173" s="173"/>
      <c r="J173" s="173"/>
      <c r="K173" s="173"/>
    </row>
    <row r="174" spans="1:11" s="40" customFormat="1" ht="15" customHeight="1">
      <c r="A174" s="89" t="s">
        <v>69</v>
      </c>
      <c r="B174" s="243"/>
      <c r="C174" s="244"/>
      <c r="D174" s="240"/>
      <c r="E174" s="89" t="s">
        <v>112</v>
      </c>
      <c r="F174" s="90"/>
      <c r="G174" s="210" t="s">
        <v>113</v>
      </c>
      <c r="H174" s="211"/>
      <c r="I174" s="212"/>
      <c r="J174" s="213"/>
      <c r="K174" s="214"/>
    </row>
    <row r="175" spans="1:11" s="40" customFormat="1" ht="15" customHeight="1">
      <c r="A175" s="215"/>
      <c r="B175" s="173"/>
      <c r="C175" s="173"/>
      <c r="D175" s="173"/>
      <c r="E175" s="173"/>
      <c r="F175" s="173"/>
      <c r="G175" s="173"/>
      <c r="H175" s="173"/>
      <c r="I175" s="173"/>
      <c r="J175" s="173"/>
      <c r="K175" s="173"/>
    </row>
    <row r="176" spans="1:11" s="40" customFormat="1" ht="15" customHeight="1">
      <c r="A176" s="215"/>
      <c r="B176" s="173"/>
      <c r="C176" s="173"/>
      <c r="D176" s="173"/>
      <c r="E176" s="173"/>
      <c r="F176" s="173"/>
      <c r="G176" s="173"/>
      <c r="H176" s="173"/>
      <c r="I176" s="173"/>
      <c r="J176" s="173"/>
      <c r="K176" s="173"/>
    </row>
    <row r="177" spans="1:11" s="40" customFormat="1" ht="15" customHeight="1">
      <c r="A177" s="89" t="s">
        <v>71</v>
      </c>
      <c r="B177" s="238"/>
      <c r="C177" s="239"/>
      <c r="D177" s="240"/>
      <c r="E177" s="89" t="s">
        <v>112</v>
      </c>
      <c r="F177" s="91"/>
      <c r="G177" s="210" t="s">
        <v>113</v>
      </c>
      <c r="H177" s="211"/>
      <c r="I177" s="212"/>
      <c r="J177" s="213"/>
      <c r="K177" s="214"/>
    </row>
    <row r="178" spans="1:11" s="40" customFormat="1" ht="15" customHeight="1">
      <c r="A178" s="173"/>
      <c r="B178" s="173"/>
      <c r="C178" s="173"/>
      <c r="D178" s="173"/>
      <c r="E178" s="173"/>
      <c r="F178" s="173"/>
      <c r="G178" s="173"/>
      <c r="H178" s="173"/>
      <c r="I178" s="173"/>
      <c r="J178" s="173"/>
      <c r="K178" s="173"/>
    </row>
    <row r="179" spans="1:11" s="40" customFormat="1" ht="15" customHeight="1">
      <c r="A179" s="173"/>
      <c r="B179" s="173"/>
      <c r="C179" s="173"/>
      <c r="D179" s="173"/>
      <c r="E179" s="173"/>
      <c r="F179" s="173"/>
      <c r="G179" s="173"/>
      <c r="H179" s="173"/>
      <c r="I179" s="173"/>
      <c r="J179" s="173"/>
      <c r="K179" s="173"/>
    </row>
    <row r="180" spans="1:11" s="40" customFormat="1" ht="15" customHeight="1">
      <c r="A180" s="241" t="s">
        <v>114</v>
      </c>
      <c r="B180" s="242"/>
      <c r="C180" s="242"/>
      <c r="D180" s="242"/>
      <c r="E180" s="242"/>
      <c r="F180" s="242"/>
      <c r="G180" s="242"/>
      <c r="H180" s="242"/>
      <c r="I180" s="242"/>
      <c r="J180" s="242"/>
      <c r="K180" s="242"/>
    </row>
    <row r="181" spans="1:11" s="40" customFormat="1" ht="15" customHeight="1">
      <c r="A181" s="229"/>
      <c r="B181" s="230"/>
      <c r="C181" s="230"/>
      <c r="D181" s="230"/>
      <c r="E181" s="230"/>
      <c r="F181" s="230"/>
      <c r="G181" s="230"/>
      <c r="H181" s="230"/>
      <c r="I181" s="230"/>
      <c r="J181" s="230"/>
      <c r="K181" s="231"/>
    </row>
    <row r="182" spans="1:11" s="40" customFormat="1" ht="15" customHeight="1">
      <c r="A182" s="232"/>
      <c r="B182" s="233"/>
      <c r="C182" s="233"/>
      <c r="D182" s="233"/>
      <c r="E182" s="233"/>
      <c r="F182" s="233"/>
      <c r="G182" s="233"/>
      <c r="H182" s="233"/>
      <c r="I182" s="233"/>
      <c r="J182" s="233"/>
      <c r="K182" s="234"/>
    </row>
    <row r="183" spans="1:11" s="40" customFormat="1" ht="15" customHeight="1">
      <c r="A183" s="232"/>
      <c r="B183" s="233"/>
      <c r="C183" s="233"/>
      <c r="D183" s="233"/>
      <c r="E183" s="233"/>
      <c r="F183" s="233"/>
      <c r="G183" s="233"/>
      <c r="H183" s="233"/>
      <c r="I183" s="233"/>
      <c r="J183" s="233"/>
      <c r="K183" s="234"/>
    </row>
    <row r="184" spans="1:11" s="40" customFormat="1" ht="15" customHeight="1">
      <c r="A184" s="232"/>
      <c r="B184" s="233"/>
      <c r="C184" s="233"/>
      <c r="D184" s="233"/>
      <c r="E184" s="233"/>
      <c r="F184" s="233"/>
      <c r="G184" s="233"/>
      <c r="H184" s="233"/>
      <c r="I184" s="233"/>
      <c r="J184" s="233"/>
      <c r="K184" s="234"/>
    </row>
    <row r="185" spans="1:11" s="40" customFormat="1" ht="15" customHeight="1">
      <c r="A185" s="232"/>
      <c r="B185" s="233"/>
      <c r="C185" s="233"/>
      <c r="D185" s="233"/>
      <c r="E185" s="233"/>
      <c r="F185" s="233"/>
      <c r="G185" s="233"/>
      <c r="H185" s="233"/>
      <c r="I185" s="233"/>
      <c r="J185" s="233"/>
      <c r="K185" s="234"/>
    </row>
    <row r="186" spans="1:11" s="40" customFormat="1" ht="15" customHeight="1">
      <c r="A186" s="232"/>
      <c r="B186" s="233"/>
      <c r="C186" s="233"/>
      <c r="D186" s="233"/>
      <c r="E186" s="233"/>
      <c r="F186" s="233"/>
      <c r="G186" s="233"/>
      <c r="H186" s="233"/>
      <c r="I186" s="233"/>
      <c r="J186" s="233"/>
      <c r="K186" s="234"/>
    </row>
    <row r="187" spans="1:11" s="40" customFormat="1" ht="15" customHeight="1">
      <c r="A187" s="232"/>
      <c r="B187" s="233"/>
      <c r="C187" s="233"/>
      <c r="D187" s="233"/>
      <c r="E187" s="233"/>
      <c r="F187" s="233"/>
      <c r="G187" s="233"/>
      <c r="H187" s="233"/>
      <c r="I187" s="233"/>
      <c r="J187" s="233"/>
      <c r="K187" s="234"/>
    </row>
    <row r="188" spans="1:11" s="40" customFormat="1" ht="15" customHeight="1">
      <c r="A188" s="232"/>
      <c r="B188" s="233"/>
      <c r="C188" s="233"/>
      <c r="D188" s="233"/>
      <c r="E188" s="233"/>
      <c r="F188" s="233"/>
      <c r="G188" s="233"/>
      <c r="H188" s="233"/>
      <c r="I188" s="233"/>
      <c r="J188" s="233"/>
      <c r="K188" s="234"/>
    </row>
    <row r="189" spans="1:11" s="40" customFormat="1" ht="15" customHeight="1">
      <c r="A189" s="235"/>
      <c r="B189" s="236"/>
      <c r="C189" s="236"/>
      <c r="D189" s="236"/>
      <c r="E189" s="236"/>
      <c r="F189" s="236"/>
      <c r="G189" s="236"/>
      <c r="H189" s="236"/>
      <c r="I189" s="236"/>
      <c r="J189" s="236"/>
      <c r="K189" s="237"/>
    </row>
    <row r="190" spans="1:11" s="40" customFormat="1" ht="15" customHeight="1">
      <c r="A190"/>
      <c r="B190" s="21"/>
      <c r="C190"/>
      <c r="D190"/>
      <c r="E190"/>
      <c r="F190"/>
      <c r="G190"/>
      <c r="H190" s="9"/>
      <c r="I190"/>
      <c r="J190"/>
      <c r="K190"/>
    </row>
    <row r="191" spans="8:11" s="40" customFormat="1" ht="15" customHeight="1" thickBot="1">
      <c r="H191"/>
      <c r="I191"/>
      <c r="J191"/>
      <c r="K191"/>
    </row>
    <row r="192" spans="1:11" s="40" customFormat="1" ht="15" customHeight="1" thickBot="1" thickTop="1">
      <c r="A192" s="51" t="s">
        <v>82</v>
      </c>
      <c r="B192" s="52" t="s">
        <v>86</v>
      </c>
      <c r="C192" s="52"/>
      <c r="D192" s="52"/>
      <c r="E192" s="52"/>
      <c r="F192" s="61"/>
      <c r="G192" s="257" t="s">
        <v>70</v>
      </c>
      <c r="H192" s="258"/>
      <c r="I192"/>
      <c r="J192"/>
      <c r="K192"/>
    </row>
    <row r="193" spans="1:11" s="40" customFormat="1" ht="15" customHeight="1" thickBot="1" thickTop="1">
      <c r="A193" s="53" t="s">
        <v>84</v>
      </c>
      <c r="B193" s="54" t="s">
        <v>95</v>
      </c>
      <c r="C193" s="54"/>
      <c r="D193" s="54" t="s">
        <v>4</v>
      </c>
      <c r="E193" s="54"/>
      <c r="F193" s="62"/>
      <c r="G193" s="262" t="s">
        <v>236</v>
      </c>
      <c r="H193" s="259"/>
      <c r="I193"/>
      <c r="J193"/>
      <c r="K193"/>
    </row>
    <row r="194" spans="1:11" s="40" customFormat="1" ht="15" customHeight="1" thickBot="1">
      <c r="A194" s="157" t="s">
        <v>233</v>
      </c>
      <c r="B194" s="158" t="s">
        <v>234</v>
      </c>
      <c r="C194" s="158"/>
      <c r="D194" s="158"/>
      <c r="E194" s="158"/>
      <c r="F194" s="159"/>
      <c r="G194" s="260" t="s">
        <v>232</v>
      </c>
      <c r="H194" s="261"/>
      <c r="I194"/>
      <c r="J194"/>
      <c r="K194"/>
    </row>
    <row r="195" spans="1:11" s="40" customFormat="1" ht="15" customHeight="1">
      <c r="A195" s="55"/>
      <c r="B195" s="56"/>
      <c r="C195" s="56"/>
      <c r="D195" s="56"/>
      <c r="E195" s="56"/>
      <c r="F195" s="63"/>
      <c r="G195" s="253"/>
      <c r="H195" s="263"/>
      <c r="I195"/>
      <c r="J195"/>
      <c r="K195"/>
    </row>
    <row r="196" spans="1:11" s="40" customFormat="1" ht="15" customHeight="1">
      <c r="A196" s="55"/>
      <c r="B196" s="56"/>
      <c r="C196" s="56"/>
      <c r="D196" s="56"/>
      <c r="E196" s="56"/>
      <c r="F196" s="63"/>
      <c r="G196" s="253"/>
      <c r="H196" s="263"/>
      <c r="I196"/>
      <c r="J196"/>
      <c r="K196"/>
    </row>
    <row r="197" spans="1:11" s="40" customFormat="1" ht="15" customHeight="1">
      <c r="A197" s="55"/>
      <c r="B197" s="56"/>
      <c r="C197" s="56"/>
      <c r="D197" s="56"/>
      <c r="E197" s="56"/>
      <c r="F197" s="63"/>
      <c r="G197" s="253"/>
      <c r="H197" s="263"/>
      <c r="I197"/>
      <c r="J197"/>
      <c r="K197"/>
    </row>
    <row r="198" spans="1:11" s="40" customFormat="1" ht="15" customHeight="1">
      <c r="A198" s="55"/>
      <c r="B198" s="56"/>
      <c r="C198" s="56"/>
      <c r="D198" s="56"/>
      <c r="E198" s="56"/>
      <c r="F198" s="63"/>
      <c r="G198" s="253"/>
      <c r="H198" s="263"/>
      <c r="I198"/>
      <c r="J198"/>
      <c r="K198"/>
    </row>
    <row r="199" spans="1:11" s="40" customFormat="1" ht="15" customHeight="1">
      <c r="A199" s="55"/>
      <c r="B199" s="56"/>
      <c r="C199" s="56"/>
      <c r="D199" s="56"/>
      <c r="E199" s="56"/>
      <c r="F199" s="63"/>
      <c r="G199" s="253"/>
      <c r="H199" s="263"/>
      <c r="I199"/>
      <c r="J199"/>
      <c r="K199"/>
    </row>
    <row r="200" spans="1:11" s="40" customFormat="1" ht="15" customHeight="1">
      <c r="A200" s="55"/>
      <c r="B200" s="56"/>
      <c r="C200" s="56"/>
      <c r="D200" s="56"/>
      <c r="E200" s="56"/>
      <c r="F200" s="63"/>
      <c r="G200" s="253"/>
      <c r="H200" s="263"/>
      <c r="I200"/>
      <c r="J200"/>
      <c r="K200"/>
    </row>
    <row r="201" spans="1:11" s="40" customFormat="1" ht="15" customHeight="1">
      <c r="A201" s="55"/>
      <c r="B201" s="56"/>
      <c r="C201" s="56"/>
      <c r="D201" s="56"/>
      <c r="E201" s="56"/>
      <c r="F201" s="63"/>
      <c r="G201" s="253"/>
      <c r="H201" s="263"/>
      <c r="I201"/>
      <c r="J201"/>
      <c r="K201"/>
    </row>
    <row r="202" spans="1:11" s="40" customFormat="1" ht="15" customHeight="1">
      <c r="A202" s="55"/>
      <c r="B202" s="56"/>
      <c r="C202" s="56"/>
      <c r="D202" s="56"/>
      <c r="E202" s="56"/>
      <c r="F202" s="63"/>
      <c r="G202" s="253"/>
      <c r="H202" s="263"/>
      <c r="I202"/>
      <c r="J202"/>
      <c r="K202"/>
    </row>
    <row r="203" spans="1:11" s="40" customFormat="1" ht="15" customHeight="1">
      <c r="A203" s="55"/>
      <c r="B203" s="56"/>
      <c r="C203" s="56"/>
      <c r="D203" s="56"/>
      <c r="E203" s="56"/>
      <c r="F203" s="63"/>
      <c r="G203" s="253"/>
      <c r="H203" s="263"/>
      <c r="I203"/>
      <c r="J203"/>
      <c r="K203"/>
    </row>
    <row r="204" spans="1:11" s="40" customFormat="1" ht="15" customHeight="1">
      <c r="A204" s="55"/>
      <c r="B204" s="56"/>
      <c r="C204" s="56"/>
      <c r="D204" s="56"/>
      <c r="E204" s="56"/>
      <c r="F204" s="63"/>
      <c r="G204" s="253"/>
      <c r="H204" s="263"/>
      <c r="I204"/>
      <c r="J204"/>
      <c r="K204"/>
    </row>
    <row r="205" spans="1:11" s="40" customFormat="1" ht="12.75">
      <c r="A205" s="55"/>
      <c r="B205" s="56"/>
      <c r="C205" s="56"/>
      <c r="D205" s="56"/>
      <c r="E205" s="56"/>
      <c r="F205" s="63"/>
      <c r="G205" s="253"/>
      <c r="H205" s="263"/>
      <c r="I205"/>
      <c r="J205"/>
      <c r="K205"/>
    </row>
    <row r="206" spans="1:11" s="40" customFormat="1" ht="12.75">
      <c r="A206" s="55"/>
      <c r="B206" s="56"/>
      <c r="C206" s="56"/>
      <c r="D206" s="56"/>
      <c r="E206" s="56"/>
      <c r="F206" s="63"/>
      <c r="G206" s="253"/>
      <c r="H206" s="263"/>
      <c r="I206"/>
      <c r="J206"/>
      <c r="K206"/>
    </row>
    <row r="207" spans="1:11" s="40" customFormat="1" ht="12.75">
      <c r="A207" s="55"/>
      <c r="B207" s="56"/>
      <c r="C207" s="56"/>
      <c r="D207" s="56"/>
      <c r="E207" s="56"/>
      <c r="F207" s="63"/>
      <c r="G207" s="253"/>
      <c r="H207" s="263"/>
      <c r="I207"/>
      <c r="J207"/>
      <c r="K207"/>
    </row>
    <row r="208" spans="1:11" s="40" customFormat="1" ht="12.75">
      <c r="A208" s="55"/>
      <c r="B208" s="56"/>
      <c r="C208" s="56"/>
      <c r="D208" s="56"/>
      <c r="E208" s="56"/>
      <c r="F208" s="63"/>
      <c r="G208" s="253"/>
      <c r="H208" s="263"/>
      <c r="I208"/>
      <c r="J208"/>
      <c r="K208"/>
    </row>
    <row r="209" spans="1:11" s="40" customFormat="1" ht="12.75">
      <c r="A209" s="55"/>
      <c r="B209" s="56"/>
      <c r="C209" s="56"/>
      <c r="D209" s="56"/>
      <c r="E209" s="56"/>
      <c r="F209" s="63"/>
      <c r="G209" s="253"/>
      <c r="H209" s="263"/>
      <c r="I209"/>
      <c r="J209"/>
      <c r="K209"/>
    </row>
    <row r="210" spans="1:11" s="40" customFormat="1" ht="13.5" thickBot="1">
      <c r="A210" s="57"/>
      <c r="B210" s="58"/>
      <c r="C210" s="58"/>
      <c r="D210" s="58"/>
      <c r="E210" s="59"/>
      <c r="F210" s="64"/>
      <c r="G210" s="254"/>
      <c r="H210" s="264"/>
      <c r="I210"/>
      <c r="J210"/>
      <c r="K210"/>
    </row>
    <row r="211" spans="8:11" s="40" customFormat="1" ht="13.5" thickTop="1">
      <c r="H211"/>
      <c r="I211"/>
      <c r="J211"/>
      <c r="K211"/>
    </row>
    <row r="212" spans="8:11" s="40" customFormat="1" ht="12.75">
      <c r="H212"/>
      <c r="I212"/>
      <c r="J212"/>
      <c r="K212"/>
    </row>
    <row r="213" spans="8:11" s="40" customFormat="1" ht="12.75">
      <c r="H213"/>
      <c r="I213"/>
      <c r="J213"/>
      <c r="K213"/>
    </row>
    <row r="214" s="40" customFormat="1" ht="12.75">
      <c r="H214" s="39"/>
    </row>
    <row r="215" s="40" customFormat="1" ht="12.75">
      <c r="H215" s="39"/>
    </row>
    <row r="216" s="40" customFormat="1" ht="12.75">
      <c r="H216" s="39"/>
    </row>
    <row r="217" s="40" customFormat="1" ht="12.75">
      <c r="H217" s="39"/>
    </row>
    <row r="218" s="40" customFormat="1" ht="12.75">
      <c r="H218" s="39"/>
    </row>
    <row r="219" s="40" customFormat="1" ht="12.75">
      <c r="H219" s="39"/>
    </row>
    <row r="220" s="40" customFormat="1" ht="12.75">
      <c r="H220" s="39"/>
    </row>
    <row r="221" s="40" customFormat="1" ht="12.75">
      <c r="H221" s="39"/>
    </row>
    <row r="222" s="40" customFormat="1" ht="12.75">
      <c r="H222" s="39"/>
    </row>
    <row r="223" s="40" customFormat="1" ht="12.75">
      <c r="H223" s="39"/>
    </row>
    <row r="224" s="40" customFormat="1" ht="12.75">
      <c r="H224" s="39"/>
    </row>
    <row r="225" s="40" customFormat="1" ht="12.75">
      <c r="H225" s="39"/>
    </row>
    <row r="226" s="40" customFormat="1" ht="12.75">
      <c r="H226" s="39"/>
    </row>
    <row r="227" s="40" customFormat="1" ht="12.75">
      <c r="H227" s="39"/>
    </row>
    <row r="228" s="40" customFormat="1" ht="12.75">
      <c r="H228" s="39"/>
    </row>
    <row r="229" s="40" customFormat="1" ht="12.75">
      <c r="H229" s="39"/>
    </row>
    <row r="230" s="40" customFormat="1" ht="12.75"/>
    <row r="231" s="40" customFormat="1" ht="12.75"/>
    <row r="232" s="40" customFormat="1" ht="12.75"/>
    <row r="233" s="40" customFormat="1" ht="12.75"/>
    <row r="234" s="40" customFormat="1" ht="12.75"/>
    <row r="235" s="40" customFormat="1" ht="12.75"/>
    <row r="236" s="40" customFormat="1" ht="12.75"/>
    <row r="237" s="40" customFormat="1" ht="12.75"/>
    <row r="238" s="40" customFormat="1" ht="12.75"/>
    <row r="239" s="40" customFormat="1" ht="12.75"/>
    <row r="240" s="40" customFormat="1" ht="12.75"/>
    <row r="241" s="40" customFormat="1" ht="12.75"/>
    <row r="242" spans="1:11" ht="12.75">
      <c r="A242" s="40"/>
      <c r="B242" s="40"/>
      <c r="C242" s="40"/>
      <c r="D242" s="40"/>
      <c r="E242" s="40"/>
      <c r="F242" s="40"/>
      <c r="G242" s="40"/>
      <c r="H242" s="40"/>
      <c r="I242" s="40"/>
      <c r="J242" s="40"/>
      <c r="K242" s="40"/>
    </row>
    <row r="243" spans="1:11" ht="12.75">
      <c r="A243" s="40"/>
      <c r="B243" s="40"/>
      <c r="C243" s="40"/>
      <c r="D243" s="40"/>
      <c r="E243" s="40"/>
      <c r="F243" s="40"/>
      <c r="G243" s="40"/>
      <c r="H243" s="40"/>
      <c r="I243" s="40"/>
      <c r="J243" s="40"/>
      <c r="K243" s="40"/>
    </row>
    <row r="244" spans="1:11" ht="12.75">
      <c r="A244" s="40"/>
      <c r="B244" s="40"/>
      <c r="C244" s="40"/>
      <c r="D244" s="40"/>
      <c r="E244" s="40"/>
      <c r="F244" s="40"/>
      <c r="G244" s="40"/>
      <c r="H244" s="40"/>
      <c r="I244" s="40"/>
      <c r="J244" s="40"/>
      <c r="K244" s="40"/>
    </row>
    <row r="245" spans="1:11" ht="12.75">
      <c r="A245" s="40"/>
      <c r="B245" s="40"/>
      <c r="C245" s="40"/>
      <c r="D245" s="40"/>
      <c r="E245" s="40"/>
      <c r="F245" s="40"/>
      <c r="G245" s="40"/>
      <c r="H245" s="40"/>
      <c r="I245" s="40"/>
      <c r="J245" s="40"/>
      <c r="K245" s="40"/>
    </row>
    <row r="246" spans="1:11" ht="12.75">
      <c r="A246" s="40"/>
      <c r="B246" s="40"/>
      <c r="C246" s="40"/>
      <c r="D246" s="40"/>
      <c r="E246" s="40"/>
      <c r="F246" s="40"/>
      <c r="G246" s="40"/>
      <c r="H246" s="40"/>
      <c r="I246" s="40"/>
      <c r="J246" s="40"/>
      <c r="K246" s="40"/>
    </row>
    <row r="247" spans="8:11" ht="12.75">
      <c r="H247" s="40"/>
      <c r="I247" s="40"/>
      <c r="J247" s="40"/>
      <c r="K247" s="40"/>
    </row>
    <row r="248" spans="8:11" ht="12.75">
      <c r="H248" s="40"/>
      <c r="I248" s="40"/>
      <c r="J248" s="40"/>
      <c r="K248" s="40"/>
    </row>
    <row r="249" spans="8:11" ht="12.75">
      <c r="H249" s="40"/>
      <c r="I249" s="40"/>
      <c r="J249" s="40"/>
      <c r="K249" s="40"/>
    </row>
    <row r="250" spans="8:11" ht="12.75">
      <c r="H250" s="40"/>
      <c r="I250" s="40"/>
      <c r="J250" s="40"/>
      <c r="K250" s="40"/>
    </row>
    <row r="251" spans="8:11" ht="12.75">
      <c r="H251" s="40"/>
      <c r="I251" s="40"/>
      <c r="J251" s="40"/>
      <c r="K251" s="40"/>
    </row>
    <row r="252" spans="8:11" ht="12.75">
      <c r="H252" s="40"/>
      <c r="I252" s="40"/>
      <c r="J252" s="40"/>
      <c r="K252" s="40"/>
    </row>
    <row r="253" spans="8:11" ht="12.75">
      <c r="H253" s="40"/>
      <c r="I253" s="40"/>
      <c r="J253" s="40"/>
      <c r="K253" s="40"/>
    </row>
    <row r="254" spans="8:11" ht="12.75">
      <c r="H254" s="40"/>
      <c r="I254" s="40"/>
      <c r="J254" s="40"/>
      <c r="K254" s="40"/>
    </row>
    <row r="255" spans="8:11" ht="12.75">
      <c r="H255" s="40"/>
      <c r="I255" s="40"/>
      <c r="J255" s="40"/>
      <c r="K255" s="40"/>
    </row>
    <row r="256" spans="8:11" ht="12.75">
      <c r="H256" s="40"/>
      <c r="I256" s="40"/>
      <c r="J256" s="40"/>
      <c r="K256" s="40"/>
    </row>
    <row r="257" spans="8:11" ht="12.75">
      <c r="H257" s="40"/>
      <c r="I257" s="40"/>
      <c r="J257" s="40"/>
      <c r="K257" s="40"/>
    </row>
    <row r="258" spans="8:11" ht="12.75">
      <c r="H258" s="40"/>
      <c r="I258" s="40"/>
      <c r="J258" s="40"/>
      <c r="K258" s="40"/>
    </row>
    <row r="259" spans="8:11" ht="12.75">
      <c r="H259" s="40"/>
      <c r="I259" s="40"/>
      <c r="J259" s="40"/>
      <c r="K259" s="40"/>
    </row>
    <row r="260" spans="8:11" ht="12.75">
      <c r="H260" s="40"/>
      <c r="I260" s="40"/>
      <c r="J260" s="40"/>
      <c r="K260" s="40"/>
    </row>
    <row r="261" spans="8:11" ht="12.75">
      <c r="H261" s="40"/>
      <c r="I261" s="40"/>
      <c r="J261" s="40"/>
      <c r="K261" s="40"/>
    </row>
    <row r="262" spans="8:11" ht="12.75">
      <c r="H262" s="40"/>
      <c r="I262" s="40"/>
      <c r="J262" s="40"/>
      <c r="K262" s="40"/>
    </row>
    <row r="263" spans="8:11" ht="12.75">
      <c r="H263" s="40"/>
      <c r="I263" s="40"/>
      <c r="J263" s="40"/>
      <c r="K263" s="40"/>
    </row>
    <row r="264" spans="8:11" ht="12.75">
      <c r="H264" s="40"/>
      <c r="I264" s="40"/>
      <c r="J264" s="40"/>
      <c r="K264" s="40"/>
    </row>
    <row r="265" spans="8:11" ht="12.75">
      <c r="H265" s="40"/>
      <c r="I265" s="40"/>
      <c r="J265" s="40"/>
      <c r="K265" s="40"/>
    </row>
    <row r="266" spans="8:11" ht="12.75">
      <c r="H266" s="40"/>
      <c r="I266" s="40"/>
      <c r="J266" s="40"/>
      <c r="K266" s="40"/>
    </row>
    <row r="267" spans="8:11" ht="12.75">
      <c r="H267" s="40"/>
      <c r="I267" s="40"/>
      <c r="J267" s="40"/>
      <c r="K267" s="40"/>
    </row>
    <row r="268" spans="8:11" ht="12.75">
      <c r="H268" s="40"/>
      <c r="I268" s="40"/>
      <c r="J268" s="40"/>
      <c r="K268" s="40"/>
    </row>
    <row r="269" spans="8:11" ht="12.75">
      <c r="H269" s="40"/>
      <c r="I269" s="40"/>
      <c r="J269" s="40"/>
      <c r="K269" s="40"/>
    </row>
    <row r="270" spans="8:11" ht="12.75">
      <c r="H270" s="40"/>
      <c r="I270" s="40"/>
      <c r="J270" s="40"/>
      <c r="K270" s="40"/>
    </row>
    <row r="271" spans="8:11" ht="12.75">
      <c r="H271" s="40"/>
      <c r="I271" s="40"/>
      <c r="J271" s="40"/>
      <c r="K271" s="40"/>
    </row>
    <row r="272" spans="8:11" ht="12.75">
      <c r="H272" s="40"/>
      <c r="I272" s="40"/>
      <c r="J272" s="40"/>
      <c r="K272" s="40"/>
    </row>
    <row r="273" spans="8:11" ht="12.75">
      <c r="H273" s="40"/>
      <c r="I273" s="40"/>
      <c r="J273" s="40"/>
      <c r="K273" s="40"/>
    </row>
    <row r="274" spans="8:11" ht="12.75">
      <c r="H274" s="40"/>
      <c r="I274" s="40"/>
      <c r="J274" s="40"/>
      <c r="K274" s="40"/>
    </row>
    <row r="275" spans="8:11" ht="12.75">
      <c r="H275" s="40"/>
      <c r="I275" s="40"/>
      <c r="J275" s="40"/>
      <c r="K275" s="40"/>
    </row>
    <row r="276" spans="8:11" ht="12.75">
      <c r="H276" s="40"/>
      <c r="I276" s="40"/>
      <c r="J276" s="40"/>
      <c r="K276" s="40"/>
    </row>
    <row r="277" spans="8:11" ht="12.75">
      <c r="H277" s="40"/>
      <c r="I277" s="40"/>
      <c r="J277" s="40"/>
      <c r="K277" s="40"/>
    </row>
    <row r="278" spans="8:11" ht="12.75">
      <c r="H278" s="40"/>
      <c r="I278" s="40"/>
      <c r="J278" s="40"/>
      <c r="K278" s="40"/>
    </row>
    <row r="279" spans="8:11" ht="12.75">
      <c r="H279" s="40"/>
      <c r="I279" s="40"/>
      <c r="J279" s="40"/>
      <c r="K279" s="40"/>
    </row>
    <row r="280" spans="8:11" ht="12.75">
      <c r="H280" s="40"/>
      <c r="I280" s="40"/>
      <c r="J280" s="40"/>
      <c r="K280" s="40"/>
    </row>
    <row r="281" spans="8:11" ht="12.75">
      <c r="H281" s="40"/>
      <c r="I281" s="40"/>
      <c r="J281" s="40"/>
      <c r="K281" s="40"/>
    </row>
    <row r="282" spans="8:11" ht="12.75">
      <c r="H282" s="40"/>
      <c r="I282" s="40"/>
      <c r="J282" s="40"/>
      <c r="K282" s="40"/>
    </row>
    <row r="283" spans="8:11" ht="12.75">
      <c r="H283" s="40"/>
      <c r="I283" s="40"/>
      <c r="J283" s="40"/>
      <c r="K283" s="40"/>
    </row>
    <row r="284" spans="8:11" ht="12.75">
      <c r="H284" s="40"/>
      <c r="I284" s="40"/>
      <c r="J284" s="40"/>
      <c r="K284" s="40"/>
    </row>
    <row r="285" spans="8:11" ht="12.75">
      <c r="H285" s="40"/>
      <c r="I285" s="40"/>
      <c r="J285" s="40"/>
      <c r="K285" s="40"/>
    </row>
  </sheetData>
  <sheetProtection password="DFFE" sheet="1"/>
  <mergeCells count="66">
    <mergeCell ref="G192:H192"/>
    <mergeCell ref="G193:H193"/>
    <mergeCell ref="G194:H194"/>
    <mergeCell ref="A181:K189"/>
    <mergeCell ref="A175:K175"/>
    <mergeCell ref="A176:K176"/>
    <mergeCell ref="B177:D177"/>
    <mergeCell ref="G177:H177"/>
    <mergeCell ref="I177:K177"/>
    <mergeCell ref="A178:K178"/>
    <mergeCell ref="A173:K173"/>
    <mergeCell ref="B174:D174"/>
    <mergeCell ref="G174:H174"/>
    <mergeCell ref="I174:K174"/>
    <mergeCell ref="A179:K179"/>
    <mergeCell ref="A180:K180"/>
    <mergeCell ref="D37:E37"/>
    <mergeCell ref="D38:E38"/>
    <mergeCell ref="D39:E39"/>
    <mergeCell ref="A164:K170"/>
    <mergeCell ref="A171:K171"/>
    <mergeCell ref="A172:K172"/>
    <mergeCell ref="D40:E40"/>
    <mergeCell ref="D41:E41"/>
    <mergeCell ref="D48:E48"/>
    <mergeCell ref="D49:E49"/>
    <mergeCell ref="A11:K11"/>
    <mergeCell ref="A12:K12"/>
    <mergeCell ref="A9:K9"/>
    <mergeCell ref="A13:K13"/>
    <mergeCell ref="C14:K14"/>
    <mergeCell ref="A163:K163"/>
    <mergeCell ref="B33:F33"/>
    <mergeCell ref="C15:J16"/>
    <mergeCell ref="C17:K17"/>
    <mergeCell ref="A15:B16"/>
    <mergeCell ref="A6:K6"/>
    <mergeCell ref="A7:K7"/>
    <mergeCell ref="A8:K8"/>
    <mergeCell ref="A10:K10"/>
    <mergeCell ref="B1:I1"/>
    <mergeCell ref="J1:K1"/>
    <mergeCell ref="B2:I2"/>
    <mergeCell ref="J2:K2"/>
    <mergeCell ref="B3:I3"/>
    <mergeCell ref="J3:K3"/>
    <mergeCell ref="D44:E44"/>
    <mergeCell ref="D45:E45"/>
    <mergeCell ref="D55:E55"/>
    <mergeCell ref="D56:E56"/>
    <mergeCell ref="B4:I4"/>
    <mergeCell ref="J4:K4"/>
    <mergeCell ref="C5:F5"/>
    <mergeCell ref="D34:E34"/>
    <mergeCell ref="D35:E35"/>
    <mergeCell ref="D36:E36"/>
    <mergeCell ref="D58:E58"/>
    <mergeCell ref="B34:B35"/>
    <mergeCell ref="D50:E50"/>
    <mergeCell ref="D51:E51"/>
    <mergeCell ref="D52:E52"/>
    <mergeCell ref="D54:E54"/>
    <mergeCell ref="D46:E46"/>
    <mergeCell ref="D47:E47"/>
    <mergeCell ref="D42:E42"/>
    <mergeCell ref="D43:E43"/>
  </mergeCells>
  <printOptions/>
  <pageMargins left="0.4" right="0.4" top="1.75" bottom="0.5" header="0.5" footer="0.3"/>
  <pageSetup fitToHeight="0" fitToWidth="1" horizontalDpi="600" verticalDpi="600" orientation="portrait" r:id="rId3"/>
  <headerFooter alignWithMargins="0">
    <oddHeader>&amp;L&amp;6&amp;G&amp;C&amp;"Arial,Bold"&amp;16CHAPTER 5
ESTIMATING RADIANT HEAT FLUX FROM FIRE
TO A TARGET FUEL AT GROUND LEVEL
UNDER WIND-FREE CONDITIONS
SOLID FLAME RADIATION MODEL&amp;R&amp;"Arial,Bold"&amp;16
Version 1805.1
(SI Units)</oddHeader>
    <oddFooter>&amp;L&amp;F&amp;C&amp;7&amp;P of &amp;N&amp;R&amp;D&amp;T</oddFooter>
  </headerFooter>
  <rowBreaks count="3" manualBreakCount="3">
    <brk id="59" max="10" man="1"/>
    <brk id="108" max="10" man="1"/>
    <brk id="155" max="10"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David Stroup</cp:lastModifiedBy>
  <cp:lastPrinted>2010-06-21T12:18:59Z</cp:lastPrinted>
  <dcterms:created xsi:type="dcterms:W3CDTF">2001-04-10T10:59:19Z</dcterms:created>
  <dcterms:modified xsi:type="dcterms:W3CDTF">2011-03-22T12:26:26Z</dcterms:modified>
  <cp:category/>
  <cp:version/>
  <cp:contentType/>
  <cp:contentStatus/>
</cp:coreProperties>
</file>